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D702E57B-3460-4899-97C1-127106A1D73B}" xr6:coauthVersionLast="47" xr6:coauthVersionMax="47" xr10:uidLastSave="{00000000-0000-0000-0000-000000000000}"/>
  <bookViews>
    <workbookView xWindow="-120" yWindow="-120" windowWidth="20730" windowHeight="11040" activeTab="3" xr2:uid="{00000000-000D-0000-FFFF-FFFF00000000}"/>
  </bookViews>
  <sheets>
    <sheet name="Instructivo" sheetId="1" r:id="rId1"/>
    <sheet name="Estado SCI" sheetId="2" r:id="rId2"/>
    <sheet name="Análisis Resultados" sheetId="3" r:id="rId3"/>
    <sheet name="Conclusión" sheetId="4" r:id="rId4"/>
    <sheet name="Hoja1"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3" i="5" l="1"/>
  <c r="F21" i="5"/>
  <c r="F19" i="5"/>
  <c r="F17" i="5"/>
  <c r="F15" i="5"/>
  <c r="G13" i="5"/>
  <c r="G9" i="5"/>
  <c r="G7" i="5"/>
  <c r="G3" i="5"/>
  <c r="I2" i="5"/>
  <c r="J2" i="5" s="1"/>
  <c r="F2" i="5"/>
  <c r="B2" i="5"/>
  <c r="I62" i="3"/>
  <c r="G62" i="3"/>
  <c r="I61" i="3"/>
  <c r="G61" i="3"/>
  <c r="I60" i="3"/>
  <c r="G60" i="3"/>
  <c r="I59" i="3"/>
  <c r="G59" i="3"/>
  <c r="I58" i="3"/>
  <c r="G58" i="3"/>
  <c r="I57" i="3"/>
  <c r="G57" i="3"/>
  <c r="I56" i="3"/>
  <c r="G56" i="3"/>
  <c r="I55" i="3"/>
  <c r="G55" i="3"/>
  <c r="I54" i="3"/>
  <c r="G54" i="3"/>
  <c r="I53" i="3"/>
  <c r="G53" i="3"/>
  <c r="I52" i="3"/>
  <c r="G52" i="3"/>
  <c r="I51" i="3"/>
  <c r="G51" i="3"/>
  <c r="I50" i="3"/>
  <c r="G50" i="3"/>
  <c r="I49" i="3"/>
  <c r="G49" i="3"/>
  <c r="I48" i="3"/>
  <c r="G48" i="3"/>
  <c r="I47" i="3"/>
  <c r="G47" i="3"/>
  <c r="I46" i="3"/>
  <c r="G46" i="3"/>
  <c r="I45" i="3"/>
  <c r="G45" i="3"/>
  <c r="I44" i="3"/>
  <c r="G44" i="3"/>
  <c r="I43" i="3"/>
  <c r="G43" i="3"/>
  <c r="I42" i="3"/>
  <c r="G42" i="3"/>
  <c r="I41" i="3"/>
  <c r="G41" i="3"/>
  <c r="I40" i="3"/>
  <c r="G40" i="3"/>
  <c r="I39" i="3"/>
  <c r="G39" i="3"/>
  <c r="I38" i="3"/>
  <c r="G38" i="3"/>
  <c r="I37" i="3"/>
  <c r="G37" i="3"/>
  <c r="I36" i="3"/>
  <c r="G36" i="3"/>
  <c r="I35" i="3"/>
  <c r="G35" i="3"/>
  <c r="I34" i="3"/>
  <c r="G34" i="3"/>
  <c r="I33" i="3"/>
  <c r="G33" i="3"/>
  <c r="I32" i="3"/>
  <c r="G32" i="3"/>
  <c r="I31" i="3"/>
  <c r="G31" i="3"/>
  <c r="I30" i="3"/>
  <c r="G30" i="3"/>
  <c r="I29" i="3"/>
  <c r="G29" i="3"/>
  <c r="I28" i="3"/>
  <c r="G28" i="3"/>
  <c r="I27" i="3"/>
  <c r="G27" i="3"/>
  <c r="I26" i="3"/>
  <c r="G26" i="3"/>
  <c r="I25" i="3"/>
  <c r="G25" i="3"/>
  <c r="I24" i="3"/>
  <c r="G24" i="3"/>
  <c r="I23" i="3"/>
  <c r="G23" i="3"/>
  <c r="I22" i="3"/>
  <c r="G22" i="3"/>
  <c r="I21" i="3"/>
  <c r="G21" i="3"/>
  <c r="I20" i="3"/>
  <c r="G20" i="3"/>
  <c r="I19" i="3"/>
  <c r="L59" i="2"/>
  <c r="J59" i="2"/>
  <c r="I59" i="2"/>
  <c r="A59" i="2"/>
  <c r="L58" i="2"/>
  <c r="J58" i="2"/>
  <c r="I58" i="2"/>
  <c r="A58" i="2"/>
  <c r="L57" i="2"/>
  <c r="J57" i="2"/>
  <c r="I57" i="2"/>
  <c r="A57" i="2"/>
  <c r="L56" i="2"/>
  <c r="J56" i="2"/>
  <c r="I56" i="2"/>
  <c r="A56" i="2"/>
  <c r="L55" i="2"/>
  <c r="J55" i="2"/>
  <c r="I55" i="2"/>
  <c r="A55" i="2"/>
  <c r="L54" i="2"/>
  <c r="J54" i="2"/>
  <c r="I54" i="2"/>
  <c r="A54" i="2"/>
  <c r="L53" i="2"/>
  <c r="J53" i="2"/>
  <c r="I53" i="2"/>
  <c r="A53" i="2"/>
  <c r="L52" i="2"/>
  <c r="J52" i="2"/>
  <c r="I52" i="2"/>
  <c r="A52" i="2"/>
  <c r="L51" i="2"/>
  <c r="J51" i="2"/>
  <c r="I51" i="2"/>
  <c r="A51" i="2"/>
  <c r="L50" i="2"/>
  <c r="J50" i="2"/>
  <c r="I50" i="2"/>
  <c r="A50" i="2"/>
  <c r="L49" i="2"/>
  <c r="J49" i="2"/>
  <c r="I49" i="2"/>
  <c r="A49" i="2"/>
  <c r="L48" i="2"/>
  <c r="J48" i="2"/>
  <c r="I48" i="2"/>
  <c r="A48" i="2"/>
  <c r="L47" i="2"/>
  <c r="J47" i="2"/>
  <c r="I47" i="2"/>
  <c r="A47" i="2"/>
  <c r="L46" i="2"/>
  <c r="J46" i="2"/>
  <c r="I46" i="2"/>
  <c r="A46" i="2"/>
  <c r="L45" i="2"/>
  <c r="J45" i="2"/>
  <c r="I45" i="2"/>
  <c r="A45" i="2"/>
  <c r="L44" i="2"/>
  <c r="J44" i="2"/>
  <c r="I44" i="2"/>
  <c r="A44" i="2"/>
  <c r="L43" i="2"/>
  <c r="J43" i="2"/>
  <c r="I43" i="2"/>
  <c r="A43" i="2"/>
  <c r="L42" i="2"/>
  <c r="J42" i="2"/>
  <c r="I42" i="2"/>
  <c r="A42" i="2"/>
  <c r="L41" i="2"/>
  <c r="J41" i="2"/>
  <c r="I41" i="2"/>
  <c r="A41" i="2"/>
  <c r="L40" i="2"/>
  <c r="J40" i="2"/>
  <c r="I40" i="2"/>
  <c r="A40" i="2"/>
  <c r="L39" i="2"/>
  <c r="J39" i="2"/>
  <c r="I39" i="2"/>
  <c r="A39" i="2"/>
  <c r="L38" i="2"/>
  <c r="J38" i="2"/>
  <c r="I38" i="2"/>
  <c r="A38" i="2"/>
  <c r="L37" i="2"/>
  <c r="J37" i="2"/>
  <c r="I37" i="2"/>
  <c r="A37" i="2"/>
  <c r="L36" i="2"/>
  <c r="J36" i="2"/>
  <c r="I36" i="2"/>
  <c r="A36" i="2"/>
  <c r="L35" i="2"/>
  <c r="J35" i="2"/>
  <c r="I35" i="2"/>
  <c r="A35" i="2"/>
  <c r="L34" i="2"/>
  <c r="J34" i="2"/>
  <c r="I34" i="2"/>
  <c r="A34" i="2"/>
  <c r="L33" i="2"/>
  <c r="J33" i="2"/>
  <c r="I33" i="2"/>
  <c r="A33" i="2"/>
  <c r="L32" i="2"/>
  <c r="J32" i="2"/>
  <c r="I32" i="2"/>
  <c r="A32" i="2"/>
  <c r="L31" i="2"/>
  <c r="J31" i="2"/>
  <c r="I31" i="2"/>
  <c r="A31" i="2"/>
  <c r="L30" i="2"/>
  <c r="J30" i="2"/>
  <c r="I30" i="2"/>
  <c r="A30" i="2"/>
  <c r="L29" i="2"/>
  <c r="J29" i="2"/>
  <c r="I29" i="2"/>
  <c r="A29" i="2"/>
  <c r="L28" i="2"/>
  <c r="J28" i="2"/>
  <c r="I28" i="2"/>
  <c r="A28" i="2"/>
  <c r="L27" i="2"/>
  <c r="J27" i="2"/>
  <c r="I27" i="2"/>
  <c r="A27" i="2"/>
  <c r="L26" i="2"/>
  <c r="J26" i="2"/>
  <c r="I26" i="2"/>
  <c r="A26" i="2"/>
  <c r="L25" i="2"/>
  <c r="G11" i="5" s="1"/>
  <c r="J25" i="2"/>
  <c r="I25" i="2"/>
  <c r="A25" i="2"/>
  <c r="L24" i="2"/>
  <c r="J24" i="2"/>
  <c r="I24" i="2"/>
  <c r="A24" i="2"/>
  <c r="L23" i="2"/>
  <c r="J23" i="2"/>
  <c r="I23" i="2"/>
  <c r="A23" i="2"/>
  <c r="L22" i="2"/>
  <c r="J22" i="2"/>
  <c r="I22" i="2"/>
  <c r="A22" i="2"/>
  <c r="L21" i="2"/>
  <c r="J21" i="2"/>
  <c r="I21" i="2"/>
  <c r="A21" i="2"/>
  <c r="L20" i="2"/>
  <c r="J20" i="2"/>
  <c r="I20" i="2"/>
  <c r="A20" i="2"/>
  <c r="L19" i="2"/>
  <c r="G5" i="5" s="1"/>
  <c r="J19" i="2"/>
  <c r="I19" i="2"/>
  <c r="A19" i="2"/>
  <c r="L18" i="2"/>
  <c r="J18" i="2"/>
  <c r="I18" i="2"/>
  <c r="A18" i="2"/>
  <c r="L17" i="2"/>
  <c r="J17" i="2"/>
  <c r="I17" i="2"/>
  <c r="A17" i="2"/>
  <c r="F28" i="5" s="1"/>
  <c r="L16" i="2"/>
  <c r="G2" i="5" s="1"/>
  <c r="J16" i="2"/>
  <c r="I16" i="2"/>
  <c r="A16" i="2"/>
  <c r="I45" i="5" s="1"/>
  <c r="J45" i="5" s="1"/>
  <c r="I14" i="5" l="1"/>
  <c r="J14" i="5" s="1"/>
  <c r="I16" i="5"/>
  <c r="J16" i="5" s="1"/>
  <c r="I18" i="5"/>
  <c r="J18" i="5" s="1"/>
  <c r="I20" i="5"/>
  <c r="J20" i="5" s="1"/>
  <c r="I22" i="5"/>
  <c r="J22" i="5" s="1"/>
  <c r="G30" i="5"/>
  <c r="G32" i="5"/>
  <c r="G34" i="5"/>
  <c r="F36" i="5"/>
  <c r="F38" i="5"/>
  <c r="F40" i="5"/>
  <c r="F42" i="5"/>
  <c r="F44" i="5"/>
  <c r="F8" i="5"/>
  <c r="B14" i="5"/>
  <c r="K37" i="5" s="1"/>
  <c r="I8" i="5"/>
  <c r="J8" i="5" s="1"/>
  <c r="I12" i="5"/>
  <c r="J12" i="5" s="1"/>
  <c r="G24" i="5"/>
  <c r="G28" i="5"/>
  <c r="F32" i="5"/>
  <c r="F34" i="5"/>
  <c r="I24" i="5"/>
  <c r="J24" i="5" s="1"/>
  <c r="I26" i="5"/>
  <c r="J26" i="5" s="1"/>
  <c r="I28" i="5"/>
  <c r="J28" i="5" s="1"/>
  <c r="G36" i="5"/>
  <c r="G38" i="5"/>
  <c r="G40" i="5"/>
  <c r="G42" i="5"/>
  <c r="G44" i="5"/>
  <c r="G17" i="5"/>
  <c r="G21" i="5"/>
  <c r="F25" i="5"/>
  <c r="F27" i="5"/>
  <c r="F6" i="5"/>
  <c r="F12" i="5"/>
  <c r="I4" i="5"/>
  <c r="J4" i="5" s="1"/>
  <c r="I6" i="5"/>
  <c r="J6" i="5" s="1"/>
  <c r="I10" i="5"/>
  <c r="J10" i="5" s="1"/>
  <c r="G26" i="5"/>
  <c r="F30" i="5"/>
  <c r="B36" i="5"/>
  <c r="F3" i="5"/>
  <c r="F5" i="5"/>
  <c r="F7" i="5"/>
  <c r="F9" i="5"/>
  <c r="F11" i="5"/>
  <c r="F13" i="5"/>
  <c r="I30" i="5"/>
  <c r="J30" i="5" s="1"/>
  <c r="I32" i="5"/>
  <c r="J32" i="5" s="1"/>
  <c r="I34" i="5"/>
  <c r="J34" i="5" s="1"/>
  <c r="I36" i="5"/>
  <c r="J36" i="5" s="1"/>
  <c r="I38" i="5"/>
  <c r="J38" i="5" s="1"/>
  <c r="I40" i="5"/>
  <c r="J40" i="5" s="1"/>
  <c r="I42" i="5"/>
  <c r="J42" i="5" s="1"/>
  <c r="I44" i="5"/>
  <c r="J44" i="5" s="1"/>
  <c r="I15" i="5"/>
  <c r="J15" i="5" s="1"/>
  <c r="I17" i="5"/>
  <c r="J17" i="5" s="1"/>
  <c r="I19" i="5"/>
  <c r="J19" i="5" s="1"/>
  <c r="I21" i="5"/>
  <c r="J21" i="5" s="1"/>
  <c r="I23" i="5"/>
  <c r="J23" i="5" s="1"/>
  <c r="G29" i="5"/>
  <c r="G31" i="5"/>
  <c r="G33" i="5"/>
  <c r="G35" i="5"/>
  <c r="F37" i="5"/>
  <c r="F39" i="5"/>
  <c r="F41" i="5"/>
  <c r="F43" i="5"/>
  <c r="F45" i="5"/>
  <c r="G15" i="5"/>
  <c r="G19" i="5"/>
  <c r="G23" i="5"/>
  <c r="B29" i="5"/>
  <c r="I3" i="5"/>
  <c r="J3" i="5" s="1"/>
  <c r="K10" i="5" s="1"/>
  <c r="I5" i="5"/>
  <c r="J5" i="5" s="1"/>
  <c r="K3" i="5" s="1"/>
  <c r="I7" i="5"/>
  <c r="J7" i="5" s="1"/>
  <c r="I9" i="5"/>
  <c r="J9" i="5" s="1"/>
  <c r="I11" i="5"/>
  <c r="J11" i="5" s="1"/>
  <c r="I13" i="5"/>
  <c r="J13" i="5" s="1"/>
  <c r="G25" i="5"/>
  <c r="G27" i="5"/>
  <c r="F29" i="5"/>
  <c r="F31" i="5"/>
  <c r="F33" i="5"/>
  <c r="F35" i="5"/>
  <c r="K5" i="5"/>
  <c r="I25" i="5"/>
  <c r="J25" i="5" s="1"/>
  <c r="I27" i="5"/>
  <c r="J27" i="5" s="1"/>
  <c r="G37" i="5"/>
  <c r="G39" i="5"/>
  <c r="G41" i="5"/>
  <c r="G43" i="5"/>
  <c r="G45" i="5"/>
  <c r="I29" i="5"/>
  <c r="J29" i="5" s="1"/>
  <c r="I31" i="5"/>
  <c r="J31" i="5" s="1"/>
  <c r="I33" i="5"/>
  <c r="J33" i="5" s="1"/>
  <c r="I35" i="5"/>
  <c r="J35" i="5" s="1"/>
  <c r="I37" i="5"/>
  <c r="J37" i="5" s="1"/>
  <c r="I39" i="5"/>
  <c r="J39" i="5" s="1"/>
  <c r="I41" i="5"/>
  <c r="J41" i="5" s="1"/>
  <c r="I43" i="5"/>
  <c r="J43" i="5" s="1"/>
  <c r="F4" i="5"/>
  <c r="F10" i="5"/>
  <c r="G4" i="5"/>
  <c r="H2" i="5" s="1"/>
  <c r="G6" i="5"/>
  <c r="G8" i="5"/>
  <c r="G10" i="5"/>
  <c r="G12" i="5"/>
  <c r="F14" i="5"/>
  <c r="F16" i="5"/>
  <c r="F18" i="5"/>
  <c r="F20" i="5"/>
  <c r="F22" i="5"/>
  <c r="B24" i="5"/>
  <c r="G14" i="5"/>
  <c r="G16" i="5"/>
  <c r="G18" i="5"/>
  <c r="H18" i="5" s="1"/>
  <c r="G20" i="5"/>
  <c r="G22" i="5"/>
  <c r="F24" i="5"/>
  <c r="F26" i="5"/>
  <c r="E20" i="3" l="1"/>
  <c r="E23" i="3"/>
  <c r="E37" i="3"/>
  <c r="E19" i="3"/>
  <c r="H6" i="5"/>
  <c r="H43" i="5"/>
  <c r="K24" i="5"/>
  <c r="H23" i="5"/>
  <c r="E50" i="3" s="1"/>
  <c r="H19" i="5"/>
  <c r="K41" i="5"/>
  <c r="H9" i="5"/>
  <c r="H15" i="5"/>
  <c r="K39" i="5"/>
  <c r="H3" i="5"/>
  <c r="E60" i="3" s="1"/>
  <c r="H29" i="5"/>
  <c r="H13" i="5"/>
  <c r="H16" i="5"/>
  <c r="K45" i="5"/>
  <c r="K21" i="5"/>
  <c r="K30" i="5"/>
  <c r="K25" i="5"/>
  <c r="K15" i="5"/>
  <c r="K23" i="5"/>
  <c r="K40" i="5"/>
  <c r="K38" i="5"/>
  <c r="K42" i="5"/>
  <c r="K44" i="5"/>
  <c r="K34" i="5"/>
  <c r="K28" i="5"/>
  <c r="K14" i="5"/>
  <c r="K19" i="5"/>
  <c r="K26" i="5"/>
  <c r="K17" i="5"/>
  <c r="K32" i="5"/>
  <c r="K43" i="5"/>
  <c r="K29" i="5"/>
  <c r="K4" i="5"/>
  <c r="H40" i="5"/>
  <c r="H25" i="5"/>
  <c r="K16" i="5"/>
  <c r="H7" i="5"/>
  <c r="H45" i="5"/>
  <c r="K6" i="5"/>
  <c r="H42" i="5"/>
  <c r="H26" i="5"/>
  <c r="K33" i="5"/>
  <c r="K31" i="5"/>
  <c r="K27" i="5"/>
  <c r="K13" i="5"/>
  <c r="H34" i="5"/>
  <c r="H11" i="5"/>
  <c r="H21" i="5"/>
  <c r="H31" i="5"/>
  <c r="H14" i="5"/>
  <c r="H44" i="5"/>
  <c r="K2" i="5"/>
  <c r="H37" i="5"/>
  <c r="K20" i="5"/>
  <c r="H36" i="5"/>
  <c r="H12" i="5"/>
  <c r="K11" i="5"/>
  <c r="H28" i="5"/>
  <c r="H32" i="5"/>
  <c r="H33" i="5"/>
  <c r="K8" i="5"/>
  <c r="H4" i="5"/>
  <c r="E42" i="3" s="1"/>
  <c r="H17" i="5"/>
  <c r="E41" i="3" s="1"/>
  <c r="K36" i="5"/>
  <c r="H39" i="5"/>
  <c r="K22" i="5"/>
  <c r="H38" i="5"/>
  <c r="H22" i="5"/>
  <c r="K9" i="5"/>
  <c r="K12" i="5"/>
  <c r="H24" i="5"/>
  <c r="H30" i="5"/>
  <c r="H5" i="5"/>
  <c r="H41" i="5"/>
  <c r="H27" i="5"/>
  <c r="K18" i="5"/>
  <c r="H10" i="5"/>
  <c r="H20" i="5"/>
  <c r="H8" i="5"/>
  <c r="K7" i="5"/>
  <c r="H35" i="5"/>
  <c r="K35" i="5"/>
  <c r="E58" i="3" l="1"/>
  <c r="E45" i="3"/>
  <c r="E53" i="3"/>
  <c r="E46" i="3"/>
  <c r="E57" i="3"/>
  <c r="E39" i="3"/>
  <c r="E36" i="3"/>
  <c r="E62" i="3"/>
  <c r="E61" i="3"/>
  <c r="E43" i="3"/>
  <c r="E40" i="3"/>
  <c r="E27" i="3"/>
  <c r="E24" i="3"/>
  <c r="E31" i="3"/>
  <c r="E32" i="3"/>
  <c r="E38" i="3"/>
  <c r="E47" i="3"/>
  <c r="E44" i="3"/>
  <c r="E34" i="3"/>
  <c r="E21" i="3"/>
  <c r="E54" i="3"/>
  <c r="E51" i="3"/>
  <c r="E48" i="3"/>
  <c r="E49" i="3"/>
  <c r="E35" i="3"/>
  <c r="E25" i="3"/>
  <c r="E22" i="3"/>
  <c r="E55" i="3"/>
  <c r="E52" i="3"/>
  <c r="E28" i="3"/>
  <c r="E29" i="3"/>
  <c r="E30" i="3"/>
  <c r="E59" i="3"/>
  <c r="E56" i="3"/>
  <c r="E33" i="3"/>
  <c r="E26" i="3"/>
</calcChain>
</file>

<file path=xl/sharedStrings.xml><?xml version="1.0" encoding="utf-8"?>
<sst xmlns="http://schemas.openxmlformats.org/spreadsheetml/2006/main" count="565" uniqueCount="247">
  <si>
    <t>EVALUACIÓN INDEPENDIENTE SISTEMA DE CONTROL INTERNO
Entidades Pequeñas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</si>
  <si>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 La estructura propuesta es diferencial para aquellas entidades de municipios de 6a categoría (Personerías y Concejos Municipales) que son entidades con 1 y hasta 5 servidores en sus plantas de personal. Estas entidades deben tener en cuenta que de acuerdo con el parágrafo del artículo ARTÍCULO 2.2.22.2.1. del Decreto 1499 de 2017, las políticas de gestión y desempeño contenidas en el Modelo Integrado de Planeación y Gestión MIPG, deben ser aplicadas acorde con las normas que las regulan, por lo que deben analizar dichas políticas e implementarlas en armonía con el MECI.</t>
  </si>
  <si>
    <t>Orientaciones Generales</t>
  </si>
  <si>
    <r>
      <rPr>
        <sz val="10"/>
        <rFont val="Arial Narrow"/>
        <family val="2"/>
      </rPr>
      <t xml:space="preserve">El archivo contiene las siguientes hojas:
 -  1 </t>
    </r>
    <r>
      <rPr>
        <b/>
        <sz val="11"/>
        <rFont val="Arial Narrow"/>
        <family val="2"/>
      </rPr>
      <t xml:space="preserve">Pestaña que desarrolla la estructura para evaluar el estado del Sistema de Control Interno: </t>
    </r>
    <r>
      <rPr>
        <sz val="11"/>
        <rFont val="Arial Narrow"/>
        <family val="2"/>
      </rPr>
      <t xml:space="preserve">Se desagrega en </t>
    </r>
    <r>
      <rPr>
        <sz val="10"/>
        <rFont val="Arial Narrow"/>
        <family val="2"/>
      </rPr>
      <t>"Ambiente de Control", "Evaluación de riesgos", "Actividades de control", "Información y Comunicación", y " Actividades de Monitoreo", componentes actuales del Modelo Estándar de Control Interno MECI. La estructura es la siguiente para el diligenciamiento:</t>
    </r>
  </si>
  <si>
    <t>Columna</t>
  </si>
  <si>
    <t>Descripción</t>
  </si>
  <si>
    <t>Componente del MECI asociado</t>
  </si>
  <si>
    <t>Esta columna define los componentes del MECI.</t>
  </si>
  <si>
    <t>Lineamiento General por Componente</t>
  </si>
  <si>
    <t>En esta columna establece el lineamientos general para cada uno de los componentes del MECI</t>
  </si>
  <si>
    <t>Requerimiento Asociado al Componente</t>
  </si>
  <si>
    <t>Se muestran una serie de preguntas con 3 opciones de respuesta así:
1. SI
2.NO
3. EN PROCESO</t>
  </si>
  <si>
    <t>Evidencia de Seguimiento al Control</t>
  </si>
  <si>
    <t>Establezca actividades adelantadas de aplicación del documento o elemento antes identificado (esto cuando se responde SI o bien EN PROCESO)</t>
  </si>
  <si>
    <r>
      <rPr>
        <sz val="10"/>
        <rFont val="Arial Narrow"/>
        <family val="2"/>
      </rPr>
      <t xml:space="preserve"> -</t>
    </r>
    <r>
      <rPr>
        <sz val="11"/>
        <rFont val="Arial Narrow"/>
        <family val="2"/>
      </rPr>
      <t xml:space="preserve"> </t>
    </r>
    <r>
      <rPr>
        <b/>
        <sz val="11"/>
        <rFont val="Arial Narrow"/>
        <family val="2"/>
      </rPr>
      <t>Análisis de Resultados:</t>
    </r>
    <r>
      <rPr>
        <sz val="10"/>
        <rFont val="Arial Narrow"/>
        <family val="2"/>
      </rPr>
      <t xml:space="preserve"> Esta hoja permite consolidar los resultados para cada componente evaluado.</t>
    </r>
  </si>
  <si>
    <t xml:space="preserve">Clasificación </t>
  </si>
  <si>
    <t>Observaciones del Control</t>
  </si>
  <si>
    <t>Mantenimiento del Control</t>
  </si>
  <si>
    <t>Existe requerimiento pero se requiere actividades  dirigidas a su mantenimiento dentro del marco de las lineas de defensa.</t>
  </si>
  <si>
    <t>Oportunidad de Mejora</t>
  </si>
  <si>
    <t>Se encuentra en proceso, pero requiere continuar con acciones dirigidas a contar con dicho aspecto de control</t>
  </si>
  <si>
    <t xml:space="preserve">Deficiencia del Control 
</t>
  </si>
  <si>
    <t>No se encuentra el aspecto  por lo tanto la entidad debera generar acciones dirigidas a que se cumpla con el requerimiento .</t>
  </si>
  <si>
    <r>
      <rPr>
        <sz val="10"/>
        <rFont val="Arial Narrow"/>
        <family val="2"/>
      </rPr>
      <t xml:space="preserve"> -</t>
    </r>
    <r>
      <rPr>
        <sz val="11"/>
        <rFont val="Arial Narrow"/>
        <family val="2"/>
      </rPr>
      <t xml:space="preserve"> </t>
    </r>
    <r>
      <rPr>
        <b/>
        <sz val="11"/>
        <rFont val="Arial Narrow"/>
        <family val="2"/>
      </rPr>
      <t>Conclusiones:</t>
    </r>
    <r>
      <rPr>
        <sz val="10"/>
        <rFont val="Arial Narrow"/>
        <family val="2"/>
      </rPr>
      <t xml:space="preserve"> Esta hoja permite establecer el estado del Sistema de Control Interno evaluado, información a partir de la cual se definen las acciones de mejora correspondientes. Esta hoja será el informe para publicación en página web, o bien para ubicar en un lugar visible en la sede de la entidad (esto para aquellas que no cuentan con conectividad o página web en operación).</t>
    </r>
  </si>
  <si>
    <t>MEDICION ESTADO DEL SISTEMA DE CONTROL INTERNO EN LA ENTIDAD</t>
  </si>
  <si>
    <t xml:space="preserve">No. </t>
  </si>
  <si>
    <t>Literal</t>
  </si>
  <si>
    <t>Requerimiento asociado al componente</t>
  </si>
  <si>
    <t>Seguimiento al control (Si, No, En proceso)</t>
  </si>
  <si>
    <t>Evidencia de seguimiento al control
(Establezca actividades adelantadas de aplicación del documento o elemento antes identificado, esto cuando se responde SI o bien EN PROCESO</t>
  </si>
  <si>
    <t>Evaluación</t>
  </si>
  <si>
    <t>1</t>
  </si>
  <si>
    <t>AMBIENTE DE CONTROL</t>
  </si>
  <si>
    <t>El ambiente de control institucional está integrado por todas esas condiciones mínimas que debe garantizar cualquier entidad pública para el ejercicio del control interno. Para el caso de su entidad indique si se cuenta con:</t>
  </si>
  <si>
    <t>a</t>
  </si>
  <si>
    <t>Documento interno o adopción del MECI actualizado</t>
  </si>
  <si>
    <t>Si</t>
  </si>
  <si>
    <t>Se conserva la evaluación del Sistema de Control Interno en el formato definido por Función Pública para entidades pequeñas, articulado con MIPG/MECI conforme al Decreto 1499 de 2017 y el Decreto 1083 de 2015. Se recomienda mantener disponible el acto administrativo de adopción/actualización del MECI y sus soportes.</t>
  </si>
  <si>
    <t>b</t>
  </si>
  <si>
    <t>Un documento tal como un código de ética, integridad y de buen Gobierno que formalice los estándares de conducta, los principios institucionales o los valores del servicio público</t>
  </si>
  <si>
    <t>La entidad cuenta con lineamientos de integridad y buen gobierno que orientan la conducta de los servidores públicos. Se recomienda fortalecer la socialización periódica del Código de Integridad, dejar evidencias de asistencia y articularlo con el Programa de Transparencia y Ética Pública.</t>
  </si>
  <si>
    <t>c</t>
  </si>
  <si>
    <t>Planes, programas y proyectos de acuerdo con las normas que rigen y atendiendo con su propósito fundamental institucional (misión)</t>
  </si>
  <si>
    <t>Se evidencian instrumentos de planeación institucional y de gestión, los cuales deben mantenerse articulados con el Plan de Desarrollo Municipal, MIPG, planes institucionales y reportes de seguimiento. Se recomienda consolidar evidencias de ejecución por dependencia e indicadores de avance.</t>
  </si>
  <si>
    <t>d</t>
  </si>
  <si>
    <t>Una estructura organizacional formalizada (organigrama)</t>
  </si>
  <si>
    <t>La entidad dispone de una estructura administrativa formal para el cumplimiento de sus funciones. Se recomienda verificar que el organigrama, dependencias, funciones y datos institucionales se encuentren actualizados y publicados en los canales oficiales de transparencia.</t>
  </si>
  <si>
    <t>e</t>
  </si>
  <si>
    <t>Un manual de funciones que describa los empleos de la entidad</t>
  </si>
  <si>
    <t>Se cuenta con manual de funciones y competencias laborales como instrumento de gestión del talento humano. Se recomienda revisar su actualización frente a cambios de planta, encargos, provisiones, procesos de modernización administrativa y normativa vigente aplicable.</t>
  </si>
  <si>
    <t>f</t>
  </si>
  <si>
    <t>La documentación de sus procesos y procedimientos o bien una lista de actividades principales que permitan conocer el estado de su gestión</t>
  </si>
  <si>
    <t>g</t>
  </si>
  <si>
    <t>Vinculación de los servidores públicos de acuerdo con el marco normativo que les rige (carrera administrativa, libre nombramiento y remoción, entre otros)</t>
  </si>
  <si>
    <t>La vinculación del personal debe realizarse conforme al manual de funciones, requisitos del empleo, verificación documental, SIGEP y demás normas de administración pública. Se recomienda conservar soportes de requisitos, posesión, encargo, nombramiento y novedades de personal.</t>
  </si>
  <si>
    <t>h</t>
  </si>
  <si>
    <t>Procesos de inducción, capacitación y bienestar social para sus servidores públicos, de manera directa o en asociación con otras entidades municipales</t>
  </si>
  <si>
    <t>Se cuenta con acciones de inducción, reinducción, capacitación y bienestar; sin embargo, se requiere fortalecer la programación, seguimiento y evidencia documental de las actividades ejecutadas, incluyendo evaluación de impacto y participación de los servidores públicos.</t>
  </si>
  <si>
    <t>i</t>
  </si>
  <si>
    <t>Evaluación a los servidores públicos de acuerdo con el marco normativo que le rige</t>
  </si>
  <si>
    <t>La evaluación del desempeño y seguimiento a servidores se encuentra en proceso de fortalecimiento. Se recomienda mantener actualizados los instrumentos de evaluación laboral, compromisos, seguimiento, evidencias de retroalimentación y soportes para servidores de carrera, provisionales y contratistas cuando aplique.</t>
  </si>
  <si>
    <t>j</t>
  </si>
  <si>
    <t>Procesos de desvinculación de servidores de acuerdo con lo previsto en la Constitución Política y las leyes</t>
  </si>
  <si>
    <t>Se deben fortalecer los procedimientos de entrega de cargo, paz y salvos, inventarios, archivo de gestión, cierre de usuarios y custodia de información en procesos de retiro, traslado, renuncia o terminación de vinculación contractual.</t>
  </si>
  <si>
    <t>k</t>
  </si>
  <si>
    <t>Mecanismos de rendición de cuentas a la ciudadanía</t>
  </si>
  <si>
    <t>La entidad mantiene mecanismos de rendición de cuentas y comunicación con la ciudadanía. Se recomienda conservar actas, convocatorias, informes, publicaciones, registro fotográfico, respuestas a preguntas ciudadanas y seguimiento a compromisos derivados de estos espacios.</t>
  </si>
  <si>
    <t>l</t>
  </si>
  <si>
    <t>Presentación oportuna de sus informes de gestión a las autoridades competentes</t>
  </si>
  <si>
    <t>Se realiza la presentación de informes a autoridades competentes y plataformas oficiales. Se recomienda continuar con el cronograma de reportes, verificación de responsables y trazabilidad de radicados, cargues y soportes de cumplimiento.</t>
  </si>
  <si>
    <t>2</t>
  </si>
  <si>
    <t>EVALUACION DEL RIESGO</t>
  </si>
  <si>
    <t>Toda entidad debe identificar, evaluar y gestionar eventos potenciales, tanto internos como externos, que puedan afectar el logro de los objetivos institucionales. Para el caso de su entidad indique si se cuenta con:</t>
  </si>
  <si>
    <t>Identificación de cambios en su entorno que pueden generar consecuencias negativas en su gestión</t>
  </si>
  <si>
    <t>La entidad identifica cambios del entorno institucional, normativo, tecnológico, presupuestal y social que pueden afectar la gestión. Se recomienda formalizar este análisis en matriz de riesgos, comités institucionales y planes de acción.</t>
  </si>
  <si>
    <t>Identificación de aquellos problemas o aspectos que pueden afectar el cumplimiento de los planes de la entidad y en general su gestión institucional (riesgos)</t>
  </si>
  <si>
    <t>Se tienen identificados aspectos que pueden afectar el cumplimiento de objetivos, planes y programas. Se recomienda fortalecer la actualización periódica del mapa de riesgos por proceso, con causas, consecuencias, controles, responsables y evidencias de monitoreo.</t>
  </si>
  <si>
    <t>Identificación  de los riesgos relacionados con posibles actos de corrupción en el ejercicio de sus funciones</t>
  </si>
  <si>
    <t>La entidad debe mantener identificado y actualizado el riesgo de corrupción y las acciones del Programa de Transparencia y Ética Pública, en concordancia con la Ley 2195 de 2022, Decreto 1122 de 2024, Ley 1712 de 2014 y lineamientos de Función Pública.</t>
  </si>
  <si>
    <t>Si su capacidad e infraestructura lo permite, identificación de riesgos asociados a las tecnologías de la información y las comunicaciones</t>
  </si>
  <si>
    <t>En proceso</t>
  </si>
  <si>
    <t>Se evidencian canales digitales y portal de trámites, pero se requiere profundizar en la identificación de riesgos de seguridad digital, integridad, disponibilidad y confidencialidad de la información. Fuente revisada: https://maceo.101tramites.com/</t>
  </si>
  <si>
    <t>3</t>
  </si>
  <si>
    <t>Los líderes de los programas, proyectos, o procesos de la entidad  junto con sus equipos de trabajo:</t>
  </si>
  <si>
    <t>Hacen seguimiento a los problemas (riesgos)  que pueden afectar el cumplimiento de sus procesos, programas o proyectos a cargo</t>
  </si>
  <si>
    <t>Se realiza seguimiento a los riesgos y situaciones que pueden afectar los objetivos institucionales. Se recomienda documentar el seguimiento en comités, informes de control interno, planes de mejoramiento y reportes por dependencia.</t>
  </si>
  <si>
    <t>Informan de manera periódica a quien corresponda sobre el desempeño de las actividades de gestión de riesgos</t>
  </si>
  <si>
    <t>Los líderes de proceso reportan avances y dificultades, pero se requiere fortalecer la periodicidad, oportunidad y trazabilidad de los reportes frente al desempeño de controles, riesgos, indicadores y acciones correctivas.</t>
  </si>
  <si>
    <t>Identifican deficiencias en las maneras de  controlar los riesgos o problemas en sus procesos, programas o proyectos, y propone los ajustes necesarios</t>
  </si>
  <si>
    <t>Se identifican oportunidades de mejora a partir de auditorías, seguimientos, informes internos y observaciones de organismos de control. Se recomienda que cada hallazgo cuente con acción, responsable, fecha y evidencia de cierre.</t>
  </si>
  <si>
    <t>4</t>
  </si>
  <si>
    <t>Para el manejo de los problemas que afectan el cumplimiento de las metas u objetivos institucionales (riesgos), el jefe de control interno o quien haga sus veces, ha podido evidenciar si en la entidad:</t>
  </si>
  <si>
    <t>Se definen espacios de reunión para conocerlos y proponer acciones para su solución</t>
  </si>
  <si>
    <t>Existen espacios institucionales para revisar riesgos, dificultades y acciones de mejora. Se recomienda fortalecer actas, seguimiento a compromisos, responsables y articulación con el Comité Institucional de Gestión y Desempeño y el Comité de Coordinación de Control Interno.</t>
  </si>
  <si>
    <t>Cada líder del equipo autónomamente toma las acciones para solucionarlos.</t>
  </si>
  <si>
    <t>Los líderes de proceso adoptan acciones para resolver situaciones propias de su dependencia. Se recomienda mejorar la documentación de decisiones, controles aplicados y evidencias que permitan verificar la efectividad de las acciones tomadas.</t>
  </si>
  <si>
    <t>Solamente hasta que un organismo de control actúa se definen acciones de mejora.</t>
  </si>
  <si>
    <t>Aunque existen acciones de mejora, se requiere fortalecer el autocontrol y la gestión preventiva para que las decisiones no dependan únicamente de observaciones de organismos externos, sino de monitoreos internos y seguimiento oportuno.</t>
  </si>
  <si>
    <t>5</t>
  </si>
  <si>
    <t>ACTIVIDADES DE CONTROL</t>
  </si>
  <si>
    <t>Una vez identificados los problemas que afectan el cumplimiento de los planes de la entidad o su gestión institucional, la entidad debe diseñar los controles o mecanismos para darles tratamiento. Para el caso de su entidad indique si se cuenta con:</t>
  </si>
  <si>
    <t>La definición de acciones o actividades para para dar tratamiento a los problemas identificados (mitigación de riesgos), incluyendo aquellos asociados a posibles actos de corrupción</t>
  </si>
  <si>
    <t>Se han definido acciones para tratar riesgos y problemas institucionales, pero se requiere fortalecer su formalización en planes de acción, mapa de riesgos, plan de mejoramiento y controles por proceso.</t>
  </si>
  <si>
    <t>Mecanismos de verificación de si se están o no mitigando los riesgos, o en su defecto, elaboración de planes de contingencia para subsanar sus consecuencias</t>
  </si>
  <si>
    <t>Se cuenta con algunos mecanismos de verificación, auditorías y seguimientos; no obstante, se debe fortalecer la medición de efectividad de los controles y la evidencia de mitigación de riesgos.</t>
  </si>
  <si>
    <t>Planes, acciones o estrategias que permitan subsanar las consecuencias de la materialización de los riesgos, cuando se presentan</t>
  </si>
  <si>
    <t>La entidad adelanta acciones para subsanar consecuencias derivadas de riesgos o debilidades, pero se requiere consolidar planes de mejoramiento con responsables, fechas, indicadores y soportes verificables de cumplimiento.</t>
  </si>
  <si>
    <t>Un documento que consolide  los riesgos  y el tratamiento que se les da, incluyendo aquellos que conllevan posibles actos de corrupción y si la capacidad e infraestructura lo permite, los asociados con las tecnologías de la información y las comunicaciones</t>
  </si>
  <si>
    <t>Se requiere consolidar y mantener actualizado un documento integral de administración de riesgos que incluya riesgos de gestión, corrupción, seguridad digital, controles, responsables, periodicidad de seguimiento y evidencias.</t>
  </si>
  <si>
    <t>Un plan anticorrupción y de servicio al ciudadano con los temas que le aplican, publicado en algún medio para conocimiento de la ciudadanía</t>
  </si>
  <si>
    <t>La entidad debe mantener vigente el Programa de Transparencia y Ética Pública o instrumento equivalente, incluyendo mapa de riesgos de corrupción, mecanismos de atención al ciudadano, rendición de cuentas, participación y seguimiento periódico.</t>
  </si>
  <si>
    <t>6</t>
  </si>
  <si>
    <t>INFORMACION Y COMUNICACIÓN</t>
  </si>
  <si>
    <t>Las entidades deben procurar, de acuerdo con sus propias capacidades internas, que la información y la comunicación que requiere para su gestión y  control interno fluya de manera clara.  Acorde con lo anterior, indique si se cuenta con:</t>
  </si>
  <si>
    <t>Responsables de la información institucional</t>
  </si>
  <si>
    <t>La entidad cuenta con responsables de la información institucional y canales definidos para publicación y atención. Se recomienda fortalecer roles, controles de calidad de la información, revisión previa y responsables de actualización del sitio web.</t>
  </si>
  <si>
    <t>Canales de comunicación con los ciudadanos</t>
  </si>
  <si>
    <t>Se verifican canales de comunicación con la ciudadanía, portal de trámites, pagos en línea, carpeta ciudadana, calendario tributario, correo institucional, teléfono y notificaciones judiciales. Fuente revisada: https://maceo.101tramites.com/</t>
  </si>
  <si>
    <t>Canales de comunicación o mecanismos de reporte de información a otros organismos gubernamentales o de control</t>
  </si>
  <si>
    <t>Existen canales de reporte e interacción con ciudadanía y entidades; sin embargo, se evidencian contenidos que requieren depuración y actualización en el portal de trámites, incluyendo textos de prueba o no institucionales. Fuente revisada: https://maceo.101tramites.com/</t>
  </si>
  <si>
    <t xml:space="preserve">Lineamientos para dar tratamiento a la información de carácter reservado </t>
  </si>
  <si>
    <t>La entidad cuenta con políticas de privacidad y uso del portal, pero debe fortalecer la clasificación de información pública, reservada y clasificada, el tratamiento de datos personales y la trazabilidad de publicaciones conforme a Ley 1712 de 2014.</t>
  </si>
  <si>
    <t>Identificación de información que produce en el marco de su gestión (Para los ciudadanos, organismos de control, organismos gubernamentales, entre otros)</t>
  </si>
  <si>
    <t>Se identifica información producida por la entidad en el marco de su gestión, pero se debe fortalecer inventario de activos de información, tablas de retención, esquema de publicación, datos abiertos y actualización periódica del portal institucional.</t>
  </si>
  <si>
    <t>Identificación de información necesaria para la operación de la entidad (normograma, presupuesto, talento humano, infraestructura física y tecnológica)</t>
  </si>
  <si>
    <t>La entidad cuenta con información necesaria para la operación administrativa, presupuestal, contractual y de atención ciudadana; se recomienda fortalecer su organización, disponibilidad, respaldo y consulta por parte de las dependencias.</t>
  </si>
  <si>
    <t>Si su capacidad e infraestructura lo permite, tecnologías de la información y las comunicaciones que soporten estos procesos</t>
  </si>
  <si>
    <t>Se evidencian herramientas digitales y portal de trámites, pero se requiere fortalecer controles TIC, seguridad digital, administración de usuarios, copias de seguridad, gestión documental electrónica y plan de continuidad tecnológica.</t>
  </si>
  <si>
    <t>7</t>
  </si>
  <si>
    <t>ACTIVIDADES DE MONITOREO</t>
  </si>
  <si>
    <t>Las entidades deben valorar: la eficiencia y eficacia de su gestión y la efectividad del control interno de la entidad pública con el propósito de detectar desviaciones y generar recomendaciones para la mejora. Para el caso de su entidad indique si se cuenta con:</t>
  </si>
  <si>
    <t>Mecanismos de evaluación de la gestión (cronogramas, indicadores, listas de chequeo u otros)</t>
  </si>
  <si>
    <t>La entidad cuenta con mecanismos de evaluación de la gestión, tales como seguimientos, informes, auditorías, indicadores, planes institucionales y revisión de cumplimiento. Se recomienda fortalecer la integración de evidencias por proceso.</t>
  </si>
  <si>
    <t>Algún mecanismo para monitorear o supervisar el sistema de control interno institucional, ya sea por parte del representante legal, o del área de control interno (si la entidad cuenta con ella), o bien a través del Comité departamental o municipal de Auditoría.</t>
  </si>
  <si>
    <t>Se realiza seguimiento al Sistema de Control Interno, pero se requiere fortalecer la programación, actas, compromisos y evidencias del Comité Institucional de Coordinación de Control Interno y su articulación con MIPG.</t>
  </si>
  <si>
    <t>Medidas correctivas en caso de detectarse deficiencias en los ejercicios de evaluación, seguimiento o auditoría</t>
  </si>
  <si>
    <t>Se adoptan medidas correctivas frente a deficiencias identificadas, pero se requiere mejorar la oportunidad del cierre de hallazgos, la medición de efectividad y la trazabilidad documental de las acciones de mejora.</t>
  </si>
  <si>
    <t>Seguimiento a los planes de mejoramiento suscritos con instancias de control internas o externas</t>
  </si>
  <si>
    <t>Se realiza seguimiento a planes de mejoramiento internos y externos. Se recomienda conservar matrices actualizadas con hallazgo, causa, acción, responsable, fecha, avance, evidencia y estado de cierre.</t>
  </si>
  <si>
    <t>8</t>
  </si>
  <si>
    <t>¿La entidad ha solicitado hacer parte del Comité Municipal de Auditoría, a efectos de contar con un escenario para compartir buenas prácticas en materia de control interno, así como analizar la viabilidad de contar como mínimo con un proceso auditor en la vigencia?</t>
  </si>
  <si>
    <t>La entidad participa en el  Comité Municipal de Auditoría?</t>
  </si>
  <si>
    <t>La entidad participa o articula espacios de auditoría y seguimiento institucional. Se recomienda mantener evidencia de convocatorias, actas, compromisos y seguimiento a decisiones adoptadas en estos espacios.</t>
  </si>
  <si>
    <t>9</t>
  </si>
  <si>
    <t>El jefe de control interno o quien haga sus veces, ha podido evidenciar si en la entidad el manejo que se ha hecho a los problemas que afectan el cumplimiento de sus metas y objetivos (riesgos) le ha permitido:</t>
  </si>
  <si>
    <t>Evitar que los problemas (riesgos) obstaculicen el cumplimiento de los objetivos.</t>
  </si>
  <si>
    <t>La entidad adelanta controles para evitar que los riesgos obstaculicen el cumplimiento de objetivos; no obstante, debe fortalecer la gestión preventiva, indicadores de alerta y seguimiento permanente por parte de los líderes de proceso.</t>
  </si>
  <si>
    <t>Controlar los puntos críticos en los procesos.</t>
  </si>
  <si>
    <t>Se controlan puntos críticos en procesos priorizados mediante seguimientos, revisión de información, auditorías y planes de mejoramiento. Se recomienda formalizar controles, periodicidad, responsables y evidencias.</t>
  </si>
  <si>
    <t>Diseñar acciones adecuadas para controlar los problemas que afectan el cumplimiento de las metas y objetivos institucionales (riesgos).</t>
  </si>
  <si>
    <t>Se diseñan acciones para controlar problemas que afectan la gestión; sin embargo, se requiere fortalecer su documentación, aprobación, seguimiento, medición de efectividad y cierre oportuno.</t>
  </si>
  <si>
    <t>Ejecutar las acciones de acuerdo a como se diseñaron previamente.</t>
  </si>
  <si>
    <t>La ejecución de acciones de mejora debe fortalecerse mediante cronograma, responsables, evidencias y reporte periódico. Se recomienda verificar que las acciones diseñadas se ejecuten conforme a lo aprobado.</t>
  </si>
  <si>
    <t>No se gestionan los problemas que afectan el cumplimiento de las funciones y objetivos institucionales(riesgos).</t>
  </si>
  <si>
    <t>La entidad gestiona los problemas y riesgos que pueden afectar funciones y recursos; se recomienda fortalecer el seguimiento preventivo, la documentación y el reporte oportuno a la alta dirección y comités correspondientes.</t>
  </si>
  <si>
    <t>ANÁLISIS DE RESULTADOS PARA LA TOMA DE DECISIONES</t>
  </si>
  <si>
    <t>Se encuentra presente  y funcionando, pero requiere mejoras frente a su diseño, ya que  opera de manera efectiva</t>
  </si>
  <si>
    <t>RESULTADOS</t>
  </si>
  <si>
    <t>FUENTE DEL ANALISIS</t>
  </si>
  <si>
    <t xml:space="preserve">Seguimiento al control </t>
  </si>
  <si>
    <t>OBSERVACIONES DEL CONTROL</t>
  </si>
  <si>
    <t>NIVEL DE CUMPLIMIENTO-ASPECTOS PARTICULARES POR COMPONENTE</t>
  </si>
  <si>
    <t>NIVEL DE CUMPLIMIENTO COMPONENTE</t>
  </si>
  <si>
    <t>componente</t>
  </si>
  <si>
    <t>Nombre de la Entidad:</t>
  </si>
  <si>
    <t>Periodo Evaluado:</t>
  </si>
  <si>
    <t>Primer Semestre 2026</t>
  </si>
  <si>
    <t>Estado del sistema de Control Interno de la entidad</t>
  </si>
  <si>
    <t>Conclusión general sobre la evaluación del Sistema de Control Interno</t>
  </si>
  <si>
    <t>¿Están todos los componentes operando juntos y de manera integrada? (Si / en proceso / No) (Justifique su respuesta):</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</si>
  <si>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</si>
  <si>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</si>
  <si>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</si>
  <si>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</si>
  <si>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</si>
  <si>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r>
      <rPr>
        <b/>
        <u/>
        <sz val="409.55"/>
        <color rgb="FFFFFFFF"/>
        <rFont val="Arial"/>
        <family val="2"/>
      </rPr>
      <t xml:space="preserve"> Estado actual:</t>
    </r>
    <r>
      <rPr>
        <b/>
        <sz val="409.55"/>
        <color rgb="FFFFFFFF"/>
        <rFont val="Arial"/>
        <family val="2"/>
      </rPr>
      <t xml:space="preserve"> Explicacion de las Debilidades y/o Fortalezas encontradas en cada componente</t>
    </r>
  </si>
  <si>
    <t>EVALUCION DEL RIESGO</t>
  </si>
  <si>
    <t>ACTIVIDADES DEL CONTROL</t>
  </si>
  <si>
    <t xml:space="preserve">ACTIVIDADES DE MONITOREO </t>
  </si>
  <si>
    <t xml:space="preserve">Evaluación </t>
  </si>
  <si>
    <t>Puntaje</t>
  </si>
  <si>
    <t xml:space="preserve">Orden </t>
  </si>
  <si>
    <t>Nivel de cumplimiento -Aaspectos particulares por componente</t>
  </si>
  <si>
    <t xml:space="preserve">Promedios </t>
  </si>
  <si>
    <t>1a</t>
  </si>
  <si>
    <t>1b</t>
  </si>
  <si>
    <t>Un documento tal como un código de ética, integridad u otro que formalice los estándares de conducta, los principios institucionales o los valores del servicio público</t>
  </si>
  <si>
    <t>1c</t>
  </si>
  <si>
    <t>1d</t>
  </si>
  <si>
    <t>1e</t>
  </si>
  <si>
    <t>1f</t>
  </si>
  <si>
    <t>1g</t>
  </si>
  <si>
    <t>1h</t>
  </si>
  <si>
    <t>1i</t>
  </si>
  <si>
    <t>1j</t>
  </si>
  <si>
    <t>1k</t>
  </si>
  <si>
    <t>1l</t>
  </si>
  <si>
    <t>2a</t>
  </si>
  <si>
    <t>La identificación de cambios en su entorno que pueden generar consecuencias negativas en su gestión</t>
  </si>
  <si>
    <t>2b</t>
  </si>
  <si>
    <t>La identificación de aquellos problemas o aspectos que pueden afectar el cumplimiento de los planes de la entidad y en general su gestión institucional (riesgos)</t>
  </si>
  <si>
    <t>2c</t>
  </si>
  <si>
    <t>La identificación  de los riesgos relacionados con posibles actos de corrupción en el ejercicio de sus funciones</t>
  </si>
  <si>
    <t>2d</t>
  </si>
  <si>
    <t>3a</t>
  </si>
  <si>
    <t>3b</t>
  </si>
  <si>
    <t>3c</t>
  </si>
  <si>
    <t>4a</t>
  </si>
  <si>
    <t>4b</t>
  </si>
  <si>
    <t>4c</t>
  </si>
  <si>
    <t>5a</t>
  </si>
  <si>
    <t>5b</t>
  </si>
  <si>
    <t>5c</t>
  </si>
  <si>
    <t>5d</t>
  </si>
  <si>
    <t>5e</t>
  </si>
  <si>
    <t>6a</t>
  </si>
  <si>
    <t>6b</t>
  </si>
  <si>
    <t>6c</t>
  </si>
  <si>
    <t>6d</t>
  </si>
  <si>
    <t>6e</t>
  </si>
  <si>
    <t>El jefe de control interno o quien haga sus veces, ha podido evidenciar si en la entidad si el manejo que se ha hecho a los problemas que afectan el cumplimiento de sus metas y objetivos (riesgos) le ha permitido:</t>
  </si>
  <si>
    <t>6f</t>
  </si>
  <si>
    <t>6g</t>
  </si>
  <si>
    <t>7a</t>
  </si>
  <si>
    <t>7d</t>
  </si>
  <si>
    <t>7f</t>
  </si>
  <si>
    <t>7g</t>
  </si>
  <si>
    <t>8h</t>
  </si>
  <si>
    <t>9a</t>
  </si>
  <si>
    <t>9b</t>
  </si>
  <si>
    <t>9c</t>
  </si>
  <si>
    <t>9d</t>
  </si>
  <si>
    <t>9e</t>
  </si>
  <si>
    <t>La entidad cuenta con documentación de procesos, procedimientos y/o actividades principales por dependencia, lo cual permite conocer el estado de la gestión institucional y orientar el desarrollo de las funciones asignadas. No obstante, se recomienda continuar con la actualización, consolidación y socialización permanente del manual de procesos y procedimientos, incorporando responsables, controles, evidencias y puntos críticos por proceso, con el fin de mantener y fortalecer el control existente.</t>
  </si>
  <si>
    <t>Existe el requerimiento y se cuenta con actividades dirigidas a su mantenimiento dentro del marco de las líneas de defensa.</t>
  </si>
  <si>
    <t>Se encuentra en proceso, pero requiere continuar con acciones dirigidas a consolidar dicho aspecto de control.</t>
  </si>
  <si>
    <t>Se encuentra presente y funcionando, pero requiere mejoras frente a su diseño, documentación, seguimiento o evidencias.</t>
  </si>
  <si>
    <t>No se encuentra el aspecto; por lo tanto, la entidad debe generar acciones dirigidas a cumplir con el requerimiento.</t>
  </si>
  <si>
    <t>Sí. Los cinco componentes del MECI se encuentran presentes y operando de manera articulada con el Modelo Integrado de Planeación y Gestión - MIPG. El resultado general del Sistema de Control Interno es favorable, con un nivel de cumplimiento aproximado del 89,57%. No obstante, se recomienda continuar fortaleciendo la formalización de evidencias, el seguimiento periódico a riesgos, la trazabilidad de los controles, la calidad de la información publicada en los canales oficiales y el cierre oportuno de las acciones de mejora.</t>
  </si>
  <si>
    <t>Sí. El Sistema de Control Interno es efectivo para los objetivos evaluados, dado que la mayoría de los criterios se encuentran en mantenimiento del control y no se evidencian aspectos clasificados como deficiencia del control. De los 44 criterios evaluados, 35 se encuentran en 'Sí' y 9 en 'En proceso', lo cual refleja una estructura de control funcional, con oportunidades de mejora en riesgos tecnológicos, reportes periódicos, verificación de controles, información para la operación y actividades de monitoreo.</t>
  </si>
  <si>
    <t>Sí. La entidad cuenta con institucionalidad basada en líneas de defensa que permite la toma de decisiones frente al control, con participación de la alta dirección, líderes de proceso, responsables de gestión y control interno. Se recomienda mantener evidencia de comités, actas, responsables, compromisos, reportes periódicos y seguimiento a planes de mejoramiento para fortalecer la toma de decisiones.</t>
  </si>
  <si>
    <t>El componente presenta un resultado del 100%, con los 12 criterios evaluados en mantenimiento del control. Se evidencian fortalezas en estructura organizacional, manual de funciones, procesos y procedimientos, mecanismos de rendición de cuentas, informes de gestión, vinculación, capacitación, evaluación y desvinculación de servidores. Se recomienda mantener actualizados y socializados los instrumentos institucionales y conservar evidencias de su aplicación.</t>
  </si>
  <si>
    <t>El componente presenta un resultado del 85%, con avances en identificación de riesgos de gestión y corrupción, análisis de cambios del entorno, seguimiento y espacios de revisión. Como oportunidades de mejora se requiere fortalecer la identificación de riesgos tecnológicos y de seguridad digital, los reportes periódicos de los líderes de proceso y la definición preventiva de acciones antes de la intervención de organismos de control.</t>
  </si>
  <si>
    <t>El componente presenta un resultado del 90%, reflejando un nivel favorable. La entidad cuenta con acciones para tratar riesgos, planes o estrategias de mejora, documento de riesgos y Programa de Transparencia y Ética Pública o instrumento equivalente. Se recomienda fortalecer los mecanismos de verificación de mitigación de riesgos, la medición de efectividad de controles y la trazabilidad de evidencias por proceso.</t>
  </si>
  <si>
    <t>El componente presenta un resultado del 92,86%, con fortalezas en responsables de información institucional, canales de comunicación, portal de trámites, pagos en línea, carpeta ciudadana, calendario tributario y canales de atención. Se recomienda continuar depurando y actualizando la información publicada, fortalecer la clasificación de información, la protección de datos personales, los inventarios de información y la disponibilidad de información necesaria para la operación de la entidad.</t>
  </si>
  <si>
    <t>El componente presenta un resultado del 80%, evidenciando mecanismos de evaluación de la gestión, seguimiento a planes de mejoramiento, participación en espacios de auditoría y control de puntos críticos. Se requiere fortalecer el monitoreo del Sistema de Control Interno, las medidas correctivas, la gestión preventiva de riesgos, el diseño y ejecución de acciones, así como la medición de efectividad y cierre oportuno de hallazgos.</t>
  </si>
  <si>
    <t>ESE Hospital Marco A Cardona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</si>
</sst>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dd/mm/yyyy;@"/>
  </numFmts>
  <fonts count="60" x14ac:knownFonts="1">
    <font>
      <sz val="11"/>
      <color rgb="FF000000"/>
      <name val="Calibri"/>
    </font>
    <font>
      <sz val="10"/>
      <name val="Arial"/>
      <family val="2"/>
    </font>
    <font>
      <sz val="10"/>
      <name val="Arial"/>
      <family val="2"/>
    </font>
    <font>
      <sz val="10"/>
      <color rgb="FF000000"/>
      <name val="Calibri"/>
      <family val="2"/>
    </font>
    <font>
      <sz val="12"/>
      <name val="Times New Roman"/>
      <family val="1"/>
    </font>
    <font>
      <sz val="10"/>
      <name val="Arial Narrow"/>
      <family val="2"/>
    </font>
    <font>
      <b/>
      <sz val="14"/>
      <name val="Arial Narrow"/>
      <family val="2"/>
    </font>
    <font>
      <b/>
      <sz val="11"/>
      <name val="Arial Narrow"/>
      <family val="2"/>
    </font>
    <font>
      <b/>
      <sz val="11"/>
      <name val="Arial Narrow"/>
      <family val="2"/>
    </font>
    <font>
      <sz val="11"/>
      <name val="Arial Narrow"/>
      <family val="2"/>
    </font>
    <font>
      <b/>
      <sz val="10"/>
      <name val="Arial Narrow"/>
      <family val="2"/>
    </font>
    <font>
      <b/>
      <sz val="9"/>
      <name val="Arial Narrow"/>
      <family val="2"/>
    </font>
    <font>
      <sz val="9"/>
      <name val="Arial Narrow"/>
      <family val="2"/>
    </font>
    <font>
      <b/>
      <sz val="16"/>
      <color rgb="FFFFFFFF"/>
      <name val="Arial Narrow"/>
      <family val="2"/>
    </font>
    <font>
      <b/>
      <sz val="10"/>
      <color rgb="FF000000"/>
      <name val="Arial Narrow"/>
      <family val="2"/>
    </font>
    <font>
      <sz val="10"/>
      <color rgb="FF000000"/>
      <name val="Arial Narrow"/>
      <family val="2"/>
    </font>
    <font>
      <sz val="11"/>
      <color rgb="FF000000"/>
      <name val="Arial Narrow"/>
      <family val="2"/>
    </font>
    <font>
      <sz val="12"/>
      <color rgb="FF000000"/>
      <name val="Arial"/>
      <family val="2"/>
    </font>
    <font>
      <sz val="11"/>
      <color rgb="FFFFFFFF"/>
      <name val="Arial Narrow"/>
      <family val="2"/>
    </font>
    <font>
      <b/>
      <sz val="10"/>
      <name val="Arial"/>
      <family val="2"/>
    </font>
    <font>
      <sz val="10"/>
      <color rgb="FFFFFFFF"/>
      <name val="Arial"/>
      <family val="2"/>
    </font>
    <font>
      <sz val="10"/>
      <color rgb="FF000000"/>
      <name val="Arial"/>
      <family val="2"/>
    </font>
    <font>
      <sz val="9"/>
      <color rgb="FF000000"/>
      <name val="Arial"/>
      <family val="2"/>
    </font>
    <font>
      <b/>
      <sz val="20"/>
      <color rgb="FFFFFFFF"/>
      <name val="Arial Narrow"/>
      <family val="2"/>
    </font>
    <font>
      <sz val="10"/>
      <color rgb="FFFFFFFF"/>
      <name val="Arial Narrow"/>
      <family val="2"/>
    </font>
    <font>
      <sz val="9"/>
      <name val="Arial"/>
      <family val="2"/>
    </font>
    <font>
      <sz val="9"/>
      <color rgb="FFFFFFFF"/>
      <name val="Arial"/>
      <family val="2"/>
    </font>
    <font>
      <b/>
      <sz val="10"/>
      <color rgb="FFFFFFFF"/>
      <name val="Arial Narrow"/>
      <family val="2"/>
    </font>
    <font>
      <b/>
      <sz val="9"/>
      <color rgb="FFFFFFFF"/>
      <name val="Arial"/>
      <family val="2"/>
    </font>
    <font>
      <b/>
      <sz val="10"/>
      <color rgb="FFFFFFFF"/>
      <name val="Arial"/>
      <family val="2"/>
    </font>
    <font>
      <sz val="14"/>
      <color rgb="FF000000"/>
      <name val="Calibri"/>
      <family val="2"/>
    </font>
    <font>
      <sz val="14"/>
      <color rgb="FFFFFFFF"/>
      <name val="Arial"/>
      <family val="2"/>
    </font>
    <font>
      <b/>
      <sz val="18"/>
      <name val="Calibri"/>
      <family val="2"/>
    </font>
    <font>
      <sz val="16"/>
      <color rgb="FFFFFFFF"/>
      <name val="Calibri"/>
      <family val="2"/>
    </font>
    <font>
      <b/>
      <sz val="18"/>
      <color rgb="FF000000"/>
      <name val="Calibri"/>
      <family val="2"/>
    </font>
    <font>
      <b/>
      <sz val="24"/>
      <color rgb="FFFFFFFF"/>
      <name val="Arial Narrow"/>
      <family val="2"/>
    </font>
    <font>
      <b/>
      <sz val="25"/>
      <color rgb="FF000000"/>
      <name val="Arial Narrow"/>
      <family val="2"/>
    </font>
    <font>
      <b/>
      <sz val="20"/>
      <color rgb="FFFFFFFF"/>
      <name val="Arial"/>
      <family val="2"/>
    </font>
    <font>
      <sz val="20"/>
      <color rgb="FFFF0000"/>
      <name val="Arial"/>
      <family val="2"/>
    </font>
    <font>
      <b/>
      <sz val="12"/>
      <color rgb="FFFF0000"/>
      <name val="Arial"/>
      <family val="2"/>
    </font>
    <font>
      <b/>
      <sz val="18"/>
      <color rgb="FFFFFFFF"/>
      <name val="Arial"/>
      <family val="2"/>
    </font>
    <font>
      <b/>
      <sz val="12"/>
      <name val="Arial"/>
      <family val="2"/>
    </font>
    <font>
      <b/>
      <sz val="14"/>
      <name val="Arial"/>
      <family val="2"/>
    </font>
    <font>
      <sz val="14"/>
      <color rgb="FF000000"/>
      <name val="Arial"/>
      <family val="2"/>
    </font>
    <font>
      <b/>
      <sz val="14"/>
      <color rgb="FFFF0000"/>
      <name val="Arial"/>
      <family val="2"/>
    </font>
    <font>
      <b/>
      <sz val="14"/>
      <color rgb="FFFFFFFF"/>
      <name val="Arial"/>
      <family val="2"/>
    </font>
    <font>
      <b/>
      <sz val="14"/>
      <color rgb="FFFFFFFF"/>
      <name val="Arial"/>
      <family val="2"/>
    </font>
    <font>
      <b/>
      <sz val="12"/>
      <color rgb="FFFFFFFF"/>
      <name val="Arial"/>
      <family val="2"/>
    </font>
    <font>
      <b/>
      <sz val="10"/>
      <color rgb="FF000000"/>
      <name val="Arial"/>
      <family val="2"/>
    </font>
    <font>
      <sz val="11"/>
      <color rgb="FFFFFFFF"/>
      <name val="Calibri"/>
      <family val="2"/>
    </font>
    <font>
      <b/>
      <sz val="14"/>
      <color rgb="FF000000"/>
      <name val="Arial"/>
      <family val="2"/>
    </font>
    <font>
      <sz val="14"/>
      <name val="Arial"/>
      <family val="2"/>
    </font>
    <font>
      <sz val="14"/>
      <name val="Calibri"/>
      <family val="2"/>
    </font>
    <font>
      <b/>
      <i/>
      <sz val="14"/>
      <name val="Arial"/>
      <family val="2"/>
    </font>
    <font>
      <b/>
      <i/>
      <sz val="14"/>
      <color rgb="FF000000"/>
      <name val="Arial"/>
      <family val="2"/>
    </font>
    <font>
      <b/>
      <sz val="12"/>
      <color rgb="FFFFFFFF"/>
      <name val="Arial Narrow"/>
      <family val="2"/>
    </font>
    <font>
      <sz val="11"/>
      <color rgb="FF000000"/>
      <name val="Calibri"/>
      <family val="2"/>
    </font>
    <font>
      <b/>
      <u/>
      <sz val="409.55"/>
      <color rgb="FFFFFFFF"/>
      <name val="Arial"/>
      <family val="2"/>
    </font>
    <font>
      <b/>
      <sz val="409.55"/>
      <color rgb="FFFFFFFF"/>
      <name val="Arial"/>
      <family val="2"/>
    </font>
    <font>
      <b/>
      <sz val="72"/>
      <name val="Arial"/>
      <family val="2"/>
    </font>
  </fonts>
  <fills count="17">
    <fill>
      <patternFill patternType="none"/>
    </fill>
    <fill>
      <patternFill patternType="gray125"/>
    </fill>
    <fill>
      <patternFill patternType="solid">
        <fgColor rgb="FFFFFFFF"/>
      </patternFill>
    </fill>
    <fill>
      <patternFill patternType="solid">
        <fgColor rgb="FFFF9900"/>
      </patternFill>
    </fill>
    <fill>
      <patternFill patternType="solid">
        <fgColor rgb="FF333399"/>
      </patternFill>
    </fill>
    <fill>
      <patternFill patternType="solid">
        <fgColor rgb="FF008000"/>
      </patternFill>
    </fill>
    <fill>
      <patternFill patternType="solid">
        <fgColor rgb="FFFFFF00"/>
      </patternFill>
    </fill>
    <fill>
      <patternFill patternType="solid">
        <fgColor rgb="FFFF0000"/>
      </patternFill>
    </fill>
    <fill>
      <patternFill patternType="solid">
        <fgColor rgb="FF99CCFF"/>
      </patternFill>
    </fill>
    <fill>
      <patternFill patternType="solid">
        <fgColor rgb="FF00FF00"/>
      </patternFill>
    </fill>
    <fill>
      <patternFill patternType="solid">
        <fgColor rgb="FFFFCC99"/>
      </patternFill>
    </fill>
    <fill>
      <patternFill patternType="solid">
        <fgColor rgb="FFCCCCFF"/>
      </patternFill>
    </fill>
    <fill>
      <patternFill patternType="solid">
        <fgColor rgb="FFCC99FF"/>
      </patternFill>
    </fill>
    <fill>
      <patternFill patternType="solid">
        <fgColor rgb="FFFFCC00"/>
      </patternFill>
    </fill>
    <fill>
      <patternFill patternType="solid">
        <fgColor rgb="FF339966"/>
      </patternFill>
    </fill>
    <fill>
      <patternFill patternType="solid">
        <fgColor rgb="FF800080"/>
      </patternFill>
    </fill>
    <fill>
      <patternFill patternType="solid">
        <fgColor rgb="FF993300"/>
      </patternFill>
    </fill>
  </fills>
  <borders count="70">
    <border>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double">
        <color auto="1"/>
      </left>
      <right style="thin">
        <color rgb="FFFFFFFF"/>
      </right>
      <top style="double">
        <color auto="1"/>
      </top>
      <bottom/>
      <diagonal/>
    </border>
    <border>
      <left style="thin">
        <color rgb="FFFFFFFF"/>
      </left>
      <right style="double">
        <color auto="1"/>
      </right>
      <top style="double">
        <color auto="1"/>
      </top>
      <bottom style="thin">
        <color auto="1"/>
      </bottom>
      <diagonal/>
    </border>
    <border>
      <left style="double">
        <color auto="1"/>
      </left>
      <right style="hair">
        <color auto="1"/>
      </right>
      <top style="thin">
        <color auto="1"/>
      </top>
      <bottom style="hair">
        <color auto="1"/>
      </bottom>
      <diagonal/>
    </border>
    <border>
      <left style="hair">
        <color auto="1"/>
      </left>
      <right style="double">
        <color auto="1"/>
      </right>
      <top style="thin">
        <color auto="1"/>
      </top>
      <bottom style="hair">
        <color auto="1"/>
      </bottom>
      <diagonal/>
    </border>
    <border>
      <left style="double">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medium">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
      <left style="medium">
        <color auto="1"/>
      </left>
      <right style="dashed">
        <color auto="1"/>
      </right>
      <top/>
      <bottom style="dashed">
        <color auto="1"/>
      </bottom>
      <diagonal/>
    </border>
    <border>
      <left style="dashed">
        <color auto="1"/>
      </left>
      <right style="medium">
        <color auto="1"/>
      </right>
      <top/>
      <bottom style="dashed">
        <color auto="1"/>
      </bottom>
      <diagonal/>
    </border>
    <border>
      <left style="medium">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right/>
      <top style="dashed">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hair">
        <color auto="1"/>
      </right>
      <top style="medium">
        <color auto="1"/>
      </top>
      <bottom/>
      <diagonal/>
    </border>
    <border>
      <left style="hair">
        <color auto="1"/>
      </left>
      <right/>
      <top style="medium">
        <color auto="1"/>
      </top>
      <bottom style="hair">
        <color auto="1"/>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style="medium">
        <color auto="1"/>
      </right>
      <top style="medium">
        <color auto="1"/>
      </top>
      <bottom/>
      <diagonal/>
    </border>
    <border>
      <left style="hair">
        <color auto="1"/>
      </left>
      <right style="hair">
        <color auto="1"/>
      </right>
      <top style="hair">
        <color auto="1"/>
      </top>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rgb="FF969696"/>
      </left>
      <right style="thin">
        <color rgb="FF969696"/>
      </right>
      <top style="thin">
        <color rgb="FF969696"/>
      </top>
      <bottom style="thin">
        <color auto="1"/>
      </bottom>
      <diagonal/>
    </border>
    <border>
      <left/>
      <right/>
      <top style="thin">
        <color auto="1"/>
      </top>
      <bottom/>
      <diagonal/>
    </border>
    <border>
      <left style="thin">
        <color rgb="FF969696"/>
      </left>
      <right style="thin">
        <color rgb="FF969696"/>
      </right>
      <top style="thin">
        <color rgb="FF969696"/>
      </top>
      <bottom style="thin">
        <color rgb="FF969696"/>
      </bottom>
      <diagonal/>
    </border>
    <border>
      <left/>
      <right/>
      <top style="medium">
        <color auto="1"/>
      </top>
      <bottom style="medium">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bottom/>
      <diagonal/>
    </border>
  </borders>
  <cellStyleXfs count="9">
    <xf numFmtId="0" fontId="0" fillId="0" borderId="0"/>
    <xf numFmtId="43" fontId="1" fillId="0" borderId="0" applyBorder="0" applyAlignment="0" applyProtection="0"/>
    <xf numFmtId="41" fontId="1" fillId="0" borderId="0" applyBorder="0" applyAlignment="0" applyProtection="0"/>
    <xf numFmtId="44" fontId="1" fillId="0" borderId="0" applyBorder="0" applyAlignment="0" applyProtection="0"/>
    <xf numFmtId="42" fontId="1" fillId="0" borderId="0" applyBorder="0" applyAlignment="0" applyProtection="0"/>
    <xf numFmtId="9" fontId="56" fillId="0" borderId="0" applyBorder="0" applyAlignment="0" applyProtection="0"/>
    <xf numFmtId="0" fontId="2" fillId="0" borderId="0"/>
    <xf numFmtId="0" fontId="3" fillId="0" borderId="0"/>
    <xf numFmtId="0" fontId="4" fillId="0" borderId="0"/>
  </cellStyleXfs>
  <cellXfs count="235">
    <xf numFmtId="0" fontId="0" fillId="0" borderId="0" xfId="0"/>
    <xf numFmtId="0" fontId="5" fillId="0" borderId="0" xfId="6" applyFont="1"/>
    <xf numFmtId="0" fontId="5" fillId="2" borderId="3" xfId="6" applyFont="1" applyFill="1" applyBorder="1"/>
    <xf numFmtId="0" fontId="5" fillId="2" borderId="0" xfId="6" applyFont="1" applyFill="1"/>
    <xf numFmtId="0" fontId="10" fillId="2" borderId="0" xfId="6" applyFont="1" applyFill="1" applyAlignment="1">
      <alignment horizontal="left" vertical="center" wrapText="1"/>
    </xf>
    <xf numFmtId="0" fontId="5" fillId="2" borderId="0" xfId="6" applyFont="1" applyFill="1" applyAlignment="1">
      <alignment horizontal="left" vertical="center" wrapText="1"/>
    </xf>
    <xf numFmtId="0" fontId="5" fillId="2" borderId="4" xfId="6" applyFont="1" applyFill="1" applyBorder="1"/>
    <xf numFmtId="0" fontId="11" fillId="2" borderId="0" xfId="0" applyFont="1" applyFill="1" applyAlignment="1">
      <alignment horizontal="left" vertical="center" wrapText="1"/>
    </xf>
    <xf numFmtId="0" fontId="12" fillId="2" borderId="0" xfId="0" applyFont="1" applyFill="1" applyAlignment="1">
      <alignment horizontal="left" vertical="top" wrapText="1"/>
    </xf>
    <xf numFmtId="0" fontId="8" fillId="2" borderId="0" xfId="7" applyFont="1" applyFill="1" applyAlignment="1">
      <alignment vertical="center" wrapText="1"/>
    </xf>
    <xf numFmtId="0" fontId="12" fillId="2" borderId="0" xfId="7" applyFont="1" applyFill="1" applyAlignment="1">
      <alignment vertical="center" wrapText="1"/>
    </xf>
    <xf numFmtId="0" fontId="5" fillId="2" borderId="3" xfId="6" applyFont="1" applyFill="1" applyBorder="1" applyAlignment="1">
      <alignment vertical="top" wrapText="1"/>
    </xf>
    <xf numFmtId="0" fontId="5" fillId="2" borderId="0" xfId="6" applyFont="1" applyFill="1" applyAlignment="1">
      <alignment vertical="top" wrapText="1"/>
    </xf>
    <xf numFmtId="0" fontId="5" fillId="2" borderId="4" xfId="6" applyFont="1" applyFill="1" applyBorder="1" applyAlignment="1">
      <alignment vertical="top" wrapText="1"/>
    </xf>
    <xf numFmtId="0" fontId="5" fillId="2" borderId="3" xfId="6" applyFont="1" applyFill="1" applyBorder="1" applyAlignment="1">
      <alignment horizontal="left" vertical="top"/>
    </xf>
    <xf numFmtId="0" fontId="5" fillId="2" borderId="4" xfId="6" applyFont="1" applyFill="1" applyBorder="1" applyAlignment="1">
      <alignment horizontal="left" vertical="top"/>
    </xf>
    <xf numFmtId="0" fontId="11" fillId="2" borderId="0" xfId="8" applyFont="1" applyFill="1" applyAlignment="1">
      <alignment horizontal="left" vertical="top" wrapText="1"/>
    </xf>
    <xf numFmtId="0" fontId="5" fillId="2" borderId="20" xfId="6" applyFont="1" applyFill="1" applyBorder="1"/>
    <xf numFmtId="0" fontId="5" fillId="2" borderId="21" xfId="6" applyFont="1" applyFill="1" applyBorder="1"/>
    <xf numFmtId="0" fontId="5" fillId="2" borderId="22" xfId="6" applyFont="1" applyFill="1" applyBorder="1"/>
    <xf numFmtId="0" fontId="16" fillId="0" borderId="0" xfId="0" applyFont="1"/>
    <xf numFmtId="0" fontId="16" fillId="0" borderId="0" xfId="0" applyFont="1" applyAlignment="1">
      <alignment vertical="center"/>
    </xf>
    <xf numFmtId="0" fontId="17" fillId="0" borderId="0" xfId="0" applyFont="1" applyAlignment="1">
      <alignment vertical="center"/>
    </xf>
    <xf numFmtId="0" fontId="17" fillId="0" borderId="0" xfId="0" applyFont="1"/>
    <xf numFmtId="0" fontId="17" fillId="0" borderId="0" xfId="0" applyFont="1" applyAlignment="1">
      <alignment horizontal="justify" vertical="center"/>
    </xf>
    <xf numFmtId="0" fontId="18" fillId="0" borderId="0" xfId="0" applyFont="1"/>
    <xf numFmtId="0" fontId="16" fillId="2" borderId="0" xfId="0" applyFont="1" applyFill="1" applyAlignment="1">
      <alignment horizontal="justify" vertical="center"/>
    </xf>
    <xf numFmtId="0" fontId="17" fillId="2" borderId="0" xfId="0" applyFont="1" applyFill="1" applyAlignment="1">
      <alignment vertical="center"/>
    </xf>
    <xf numFmtId="0" fontId="17" fillId="2" borderId="0" xfId="0" applyFont="1" applyFill="1"/>
    <xf numFmtId="0" fontId="17" fillId="2" borderId="0" xfId="0" applyFont="1" applyFill="1" applyAlignment="1">
      <alignment horizontal="justify" vertical="center"/>
    </xf>
    <xf numFmtId="0" fontId="18" fillId="2" borderId="0" xfId="0" applyFont="1" applyFill="1"/>
    <xf numFmtId="0" fontId="16" fillId="2" borderId="0" xfId="0" applyFont="1" applyFill="1"/>
    <xf numFmtId="0" fontId="16" fillId="2" borderId="0" xfId="0" applyFont="1" applyFill="1" applyAlignment="1">
      <alignment vertical="center"/>
    </xf>
    <xf numFmtId="49" fontId="2" fillId="0" borderId="0" xfId="0" applyNumberFormat="1" applyFont="1" applyAlignment="1">
      <alignment horizontal="center" vertical="top"/>
    </xf>
    <xf numFmtId="0" fontId="20" fillId="0" borderId="0" xfId="0" applyFont="1" applyAlignment="1">
      <alignment vertical="top"/>
    </xf>
    <xf numFmtId="0" fontId="9" fillId="0" borderId="0" xfId="0" applyFont="1" applyAlignment="1">
      <alignment vertical="top"/>
    </xf>
    <xf numFmtId="49" fontId="19" fillId="8" borderId="23" xfId="0" applyNumberFormat="1" applyFont="1" applyFill="1" applyBorder="1" applyAlignment="1">
      <alignment horizontal="center" vertical="center" wrapText="1"/>
    </xf>
    <xf numFmtId="0" fontId="19" fillId="8" borderId="23" xfId="0" applyFont="1" applyFill="1" applyBorder="1" applyAlignment="1">
      <alignment horizontal="center" vertical="center" wrapText="1"/>
    </xf>
    <xf numFmtId="0" fontId="19" fillId="8" borderId="24" xfId="0" applyFont="1" applyFill="1" applyBorder="1" applyAlignment="1">
      <alignment horizontal="center" vertical="center" wrapText="1"/>
    </xf>
    <xf numFmtId="0" fontId="19" fillId="8" borderId="25" xfId="0" applyFont="1" applyFill="1" applyBorder="1" applyAlignment="1">
      <alignment horizontal="center" vertical="center" wrapText="1"/>
    </xf>
    <xf numFmtId="0" fontId="2" fillId="0" borderId="0" xfId="0" applyFont="1" applyAlignment="1">
      <alignment horizontal="center" vertical="top"/>
    </xf>
    <xf numFmtId="0" fontId="2" fillId="0" borderId="28" xfId="0" applyFont="1" applyBorder="1" applyAlignment="1">
      <alignment horizontal="center" vertical="center" wrapText="1"/>
    </xf>
    <xf numFmtId="0" fontId="2" fillId="0" borderId="28" xfId="0" applyFont="1" applyBorder="1" applyAlignment="1">
      <alignment horizontal="justify" vertical="center" wrapText="1"/>
    </xf>
    <xf numFmtId="0" fontId="21" fillId="0" borderId="29" xfId="0" applyFont="1" applyBorder="1" applyAlignment="1">
      <alignment horizontal="justify" vertical="center" wrapText="1"/>
    </xf>
    <xf numFmtId="0" fontId="2" fillId="0" borderId="30" xfId="0" applyFont="1" applyBorder="1" applyAlignment="1">
      <alignment horizontal="center" vertical="center" wrapText="1"/>
    </xf>
    <xf numFmtId="0" fontId="20" fillId="0" borderId="0" xfId="0" applyFont="1" applyAlignment="1">
      <alignment horizontal="center" vertical="top"/>
    </xf>
    <xf numFmtId="0" fontId="2" fillId="0" borderId="29" xfId="0" applyFont="1" applyBorder="1" applyAlignment="1">
      <alignment horizontal="center" vertical="center" wrapText="1"/>
    </xf>
    <xf numFmtId="0" fontId="21" fillId="0" borderId="31" xfId="0" applyFont="1" applyBorder="1" applyAlignment="1">
      <alignment horizontal="center" vertical="center" wrapText="1"/>
    </xf>
    <xf numFmtId="49" fontId="20" fillId="0" borderId="0" xfId="0" applyNumberFormat="1" applyFont="1" applyAlignment="1">
      <alignment horizontal="center" vertical="top"/>
    </xf>
    <xf numFmtId="0" fontId="2" fillId="0" borderId="29" xfId="0" applyFont="1" applyBorder="1" applyAlignment="1">
      <alignment horizontal="justify"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2" xfId="0" applyFont="1" applyBorder="1" applyAlignment="1">
      <alignment horizontal="justify" vertical="center" wrapText="1"/>
    </xf>
    <xf numFmtId="0" fontId="2" fillId="0" borderId="33" xfId="0" applyFont="1" applyBorder="1" applyAlignment="1">
      <alignment horizontal="center" vertical="center" wrapText="1"/>
    </xf>
    <xf numFmtId="49" fontId="2" fillId="12" borderId="36" xfId="0" applyNumberFormat="1" applyFont="1" applyFill="1" applyBorder="1" applyAlignment="1">
      <alignment horizontal="center" vertical="center" wrapText="1"/>
    </xf>
    <xf numFmtId="49" fontId="19" fillId="12" borderId="37" xfId="0" applyNumberFormat="1" applyFont="1" applyFill="1" applyBorder="1" applyAlignment="1">
      <alignment horizontal="center" vertical="center" wrapText="1"/>
    </xf>
    <xf numFmtId="0" fontId="19" fillId="12" borderId="37" xfId="0" applyFont="1" applyFill="1" applyBorder="1" applyAlignment="1">
      <alignment horizontal="center" vertical="top" wrapText="1"/>
    </xf>
    <xf numFmtId="0" fontId="21" fillId="0" borderId="0" xfId="0" applyFont="1" applyAlignment="1">
      <alignment horizontal="justify" vertical="center"/>
    </xf>
    <xf numFmtId="0" fontId="22" fillId="0" borderId="0" xfId="0" applyFont="1"/>
    <xf numFmtId="0" fontId="0" fillId="2" borderId="0" xfId="0" applyFill="1"/>
    <xf numFmtId="0" fontId="21" fillId="2" borderId="0" xfId="0" applyFont="1" applyFill="1" applyAlignment="1">
      <alignment horizontal="justify" vertical="center"/>
    </xf>
    <xf numFmtId="49" fontId="15" fillId="2" borderId="0" xfId="7" applyNumberFormat="1" applyFont="1" applyFill="1" applyAlignment="1">
      <alignment vertical="center"/>
    </xf>
    <xf numFmtId="0" fontId="21" fillId="2" borderId="0" xfId="7" applyFont="1" applyFill="1" applyAlignment="1">
      <alignment horizontal="justify" vertical="center"/>
    </xf>
    <xf numFmtId="0" fontId="15" fillId="2" borderId="0" xfId="7" applyFont="1" applyFill="1" applyAlignment="1">
      <alignment vertical="center"/>
    </xf>
    <xf numFmtId="0" fontId="22" fillId="0" borderId="0" xfId="7" applyFont="1" applyAlignment="1">
      <alignment vertical="center"/>
    </xf>
    <xf numFmtId="0" fontId="24" fillId="2" borderId="0" xfId="7" applyFont="1" applyFill="1" applyAlignment="1">
      <alignment vertical="center"/>
    </xf>
    <xf numFmtId="9" fontId="25" fillId="0" borderId="0" xfId="7" applyNumberFormat="1" applyFont="1" applyAlignment="1">
      <alignment vertical="center"/>
    </xf>
    <xf numFmtId="9" fontId="24" fillId="2" borderId="0" xfId="5" applyFont="1" applyFill="1" applyBorder="1" applyAlignment="1">
      <alignment vertical="center"/>
    </xf>
    <xf numFmtId="9" fontId="26" fillId="0" borderId="0" xfId="7" applyNumberFormat="1" applyFont="1" applyAlignment="1">
      <alignment vertical="center"/>
    </xf>
    <xf numFmtId="0" fontId="25" fillId="0" borderId="0" xfId="7" applyFont="1" applyAlignment="1">
      <alignment vertical="center"/>
    </xf>
    <xf numFmtId="0" fontId="24" fillId="0" borderId="0" xfId="7" applyFont="1" applyAlignment="1">
      <alignment vertical="center"/>
    </xf>
    <xf numFmtId="0" fontId="27" fillId="4" borderId="44" xfId="7" applyFont="1" applyFill="1" applyBorder="1" applyAlignment="1">
      <alignment horizontal="center" vertical="center"/>
    </xf>
    <xf numFmtId="0" fontId="29" fillId="4" borderId="44" xfId="7" applyFont="1" applyFill="1" applyBorder="1" applyAlignment="1">
      <alignment horizontal="justify" vertical="center" wrapText="1"/>
    </xf>
    <xf numFmtId="0" fontId="30" fillId="0" borderId="45" xfId="0" applyFont="1" applyBorder="1" applyAlignment="1">
      <alignment horizontal="center" vertical="center"/>
    </xf>
    <xf numFmtId="0" fontId="0" fillId="0" borderId="29" xfId="0" applyBorder="1" applyAlignment="1">
      <alignment horizontal="center" vertical="center"/>
    </xf>
    <xf numFmtId="0" fontId="25" fillId="0" borderId="46" xfId="0" applyFont="1" applyBorder="1" applyAlignment="1">
      <alignment vertical="center" wrapText="1"/>
    </xf>
    <xf numFmtId="9" fontId="0" fillId="0" borderId="47" xfId="0" applyNumberFormat="1" applyBorder="1" applyAlignment="1">
      <alignment horizontal="center" vertical="center"/>
    </xf>
    <xf numFmtId="0" fontId="25" fillId="0" borderId="49" xfId="0" applyFont="1" applyBorder="1" applyAlignment="1">
      <alignment vertical="center" wrapText="1"/>
    </xf>
    <xf numFmtId="9" fontId="0" fillId="0" borderId="50" xfId="0" applyNumberFormat="1" applyBorder="1" applyAlignment="1">
      <alignment horizontal="center" vertical="center"/>
    </xf>
    <xf numFmtId="0" fontId="0" fillId="0" borderId="32" xfId="0" applyBorder="1" applyAlignment="1">
      <alignment horizontal="center" vertical="center"/>
    </xf>
    <xf numFmtId="0" fontId="25" fillId="0" borderId="51" xfId="0" applyFont="1" applyBorder="1" applyAlignment="1">
      <alignment vertical="center" wrapText="1"/>
    </xf>
    <xf numFmtId="9" fontId="0" fillId="0" borderId="52" xfId="0" applyNumberFormat="1" applyBorder="1" applyAlignment="1">
      <alignment horizontal="center" vertical="center"/>
    </xf>
    <xf numFmtId="0" fontId="0" fillId="0" borderId="28" xfId="0" applyBorder="1" applyAlignment="1">
      <alignment horizontal="center" vertical="center"/>
    </xf>
    <xf numFmtId="0" fontId="2" fillId="0" borderId="23" xfId="0" applyFont="1" applyBorder="1" applyAlignment="1">
      <alignment horizontal="justify" vertical="center" wrapText="1"/>
    </xf>
    <xf numFmtId="0" fontId="0" fillId="0" borderId="23" xfId="0" applyBorder="1" applyAlignment="1">
      <alignment horizontal="center" vertical="center"/>
    </xf>
    <xf numFmtId="0" fontId="25" fillId="0" borderId="25" xfId="0" applyFont="1" applyBorder="1" applyAlignment="1">
      <alignment vertical="center" wrapText="1"/>
    </xf>
    <xf numFmtId="9" fontId="0" fillId="0" borderId="54" xfId="0" applyNumberFormat="1" applyBorder="1" applyAlignment="1">
      <alignment horizontal="center" vertical="center"/>
    </xf>
    <xf numFmtId="0" fontId="2" fillId="0" borderId="55" xfId="0" applyFont="1" applyBorder="1" applyAlignment="1">
      <alignment horizontal="justify" vertical="center" wrapText="1"/>
    </xf>
    <xf numFmtId="0" fontId="0" fillId="0" borderId="55" xfId="0" applyBorder="1" applyAlignment="1">
      <alignment horizontal="center" vertical="center"/>
    </xf>
    <xf numFmtId="0" fontId="25" fillId="0" borderId="55" xfId="0" applyFont="1" applyBorder="1" applyAlignment="1">
      <alignment vertical="center" wrapText="1"/>
    </xf>
    <xf numFmtId="9" fontId="0" fillId="0" borderId="55" xfId="0" applyNumberFormat="1" applyBorder="1" applyAlignment="1">
      <alignment horizontal="center" vertical="center"/>
    </xf>
    <xf numFmtId="0" fontId="25" fillId="0" borderId="29" xfId="0" applyFont="1" applyBorder="1" applyAlignment="1">
      <alignment vertical="center" wrapText="1"/>
    </xf>
    <xf numFmtId="9" fontId="0" fillId="0" borderId="29" xfId="0" applyNumberFormat="1" applyBorder="1" applyAlignment="1">
      <alignment horizontal="center" vertical="center"/>
    </xf>
    <xf numFmtId="0" fontId="25" fillId="0" borderId="23" xfId="0" applyFont="1" applyBorder="1" applyAlignment="1">
      <alignment vertical="center" wrapText="1"/>
    </xf>
    <xf numFmtId="9" fontId="0" fillId="0" borderId="23" xfId="0" applyNumberFormat="1" applyBorder="1" applyAlignment="1">
      <alignment horizontal="center" vertical="center"/>
    </xf>
    <xf numFmtId="0" fontId="0" fillId="2" borderId="57" xfId="0" applyFill="1" applyBorder="1"/>
    <xf numFmtId="0" fontId="0" fillId="2" borderId="58" xfId="0" applyFill="1" applyBorder="1"/>
    <xf numFmtId="0" fontId="0" fillId="2" borderId="59" xfId="0" applyFill="1" applyBorder="1"/>
    <xf numFmtId="0" fontId="0" fillId="2" borderId="60" xfId="0" applyFill="1" applyBorder="1"/>
    <xf numFmtId="0" fontId="16" fillId="2" borderId="0" xfId="0" applyFont="1" applyFill="1" applyAlignment="1">
      <alignment horizontal="center"/>
    </xf>
    <xf numFmtId="0" fontId="0" fillId="2" borderId="61" xfId="0" applyFill="1" applyBorder="1"/>
    <xf numFmtId="0" fontId="35" fillId="4" borderId="29" xfId="0" applyFont="1" applyFill="1" applyBorder="1" applyAlignment="1">
      <alignment horizontal="center" vertical="center"/>
    </xf>
    <xf numFmtId="164" fontId="16" fillId="2" borderId="0" xfId="0" applyNumberFormat="1" applyFont="1" applyFill="1" applyAlignment="1">
      <alignment horizontal="center"/>
    </xf>
    <xf numFmtId="0" fontId="18" fillId="2" borderId="0" xfId="0" applyFont="1" applyFill="1" applyAlignment="1">
      <alignment vertical="center"/>
    </xf>
    <xf numFmtId="0" fontId="38" fillId="2" borderId="0" xfId="0" applyFont="1" applyFill="1" applyAlignment="1">
      <alignment horizontal="center" vertical="center"/>
    </xf>
    <xf numFmtId="0" fontId="39" fillId="2" borderId="0" xfId="0" applyFont="1" applyFill="1"/>
    <xf numFmtId="0" fontId="40" fillId="2" borderId="0" xfId="0" applyFont="1" applyFill="1" applyAlignment="1">
      <alignment horizontal="center" vertical="center"/>
    </xf>
    <xf numFmtId="0" fontId="41" fillId="2" borderId="63" xfId="0" applyFont="1" applyFill="1" applyBorder="1" applyAlignment="1">
      <alignment horizontal="center" vertical="center"/>
    </xf>
    <xf numFmtId="0" fontId="41" fillId="2" borderId="0" xfId="0" applyFont="1" applyFill="1" applyAlignment="1">
      <alignment horizontal="center" vertical="center"/>
    </xf>
    <xf numFmtId="49" fontId="30" fillId="2" borderId="28" xfId="0" applyNumberFormat="1" applyFont="1" applyFill="1" applyBorder="1" applyAlignment="1">
      <alignment horizontal="center" vertical="center" wrapText="1"/>
    </xf>
    <xf numFmtId="49" fontId="30" fillId="2" borderId="29" xfId="0" applyNumberFormat="1" applyFont="1" applyFill="1" applyBorder="1" applyAlignment="1">
      <alignment horizontal="center" vertical="center" wrapText="1"/>
    </xf>
    <xf numFmtId="49" fontId="30" fillId="2" borderId="32" xfId="0" applyNumberFormat="1" applyFont="1" applyFill="1" applyBorder="1" applyAlignment="1">
      <alignment horizontal="center" vertical="center" wrapText="1"/>
    </xf>
    <xf numFmtId="0" fontId="30" fillId="2" borderId="0" xfId="0" applyFont="1" applyFill="1"/>
    <xf numFmtId="0" fontId="44" fillId="2" borderId="0" xfId="0" applyFont="1" applyFill="1" applyAlignment="1">
      <alignment wrapText="1"/>
    </xf>
    <xf numFmtId="0" fontId="45" fillId="4" borderId="64" xfId="0" applyFont="1" applyFill="1" applyBorder="1" applyAlignment="1">
      <alignment horizontal="center" vertical="center" wrapText="1"/>
    </xf>
    <xf numFmtId="0" fontId="42" fillId="0" borderId="0" xfId="0" applyFont="1" applyAlignment="1">
      <alignment horizontal="center" vertical="center" wrapText="1"/>
    </xf>
    <xf numFmtId="0" fontId="47" fillId="2" borderId="0" xfId="0" applyFont="1" applyFill="1" applyAlignment="1">
      <alignment horizontal="center" vertical="center" wrapText="1"/>
    </xf>
    <xf numFmtId="0" fontId="48" fillId="2" borderId="0" xfId="0" applyFont="1" applyFill="1" applyAlignment="1">
      <alignment wrapText="1"/>
    </xf>
    <xf numFmtId="0" fontId="43" fillId="0" borderId="0" xfId="0" applyFont="1" applyAlignment="1">
      <alignment horizontal="center" wrapText="1"/>
    </xf>
    <xf numFmtId="0" fontId="30" fillId="0" borderId="0" xfId="0" applyFont="1"/>
    <xf numFmtId="0" fontId="49" fillId="2" borderId="0" xfId="0" applyFont="1" applyFill="1"/>
    <xf numFmtId="0" fontId="45" fillId="13" borderId="29" xfId="0" applyFont="1" applyFill="1" applyBorder="1" applyAlignment="1">
      <alignment horizontal="center" vertical="center" wrapText="1"/>
    </xf>
    <xf numFmtId="0" fontId="45" fillId="0" borderId="0" xfId="0" applyFont="1" applyAlignment="1">
      <alignment vertical="center"/>
    </xf>
    <xf numFmtId="0" fontId="42" fillId="0" borderId="29" xfId="0" applyFont="1" applyBorder="1" applyAlignment="1">
      <alignment horizontal="center" vertical="center"/>
    </xf>
    <xf numFmtId="9" fontId="42" fillId="0" borderId="0" xfId="0" applyNumberFormat="1" applyFont="1" applyAlignment="1">
      <alignment vertical="center"/>
    </xf>
    <xf numFmtId="9" fontId="50" fillId="5" borderId="29" xfId="0" applyNumberFormat="1" applyFont="1" applyFill="1" applyBorder="1" applyAlignment="1">
      <alignment horizontal="center" vertical="center"/>
    </xf>
    <xf numFmtId="0" fontId="47" fillId="2" borderId="0" xfId="0" applyFont="1" applyFill="1" applyAlignment="1">
      <alignment horizontal="left" vertical="center"/>
    </xf>
    <xf numFmtId="9" fontId="47" fillId="2" borderId="0" xfId="0" applyNumberFormat="1" applyFont="1" applyFill="1" applyAlignment="1">
      <alignment horizontal="center" vertical="center"/>
    </xf>
    <xf numFmtId="0" fontId="41" fillId="2" borderId="61" xfId="0" applyFont="1" applyFill="1" applyBorder="1" applyAlignment="1">
      <alignment vertical="center"/>
    </xf>
    <xf numFmtId="0" fontId="41" fillId="2" borderId="0" xfId="0" applyFont="1" applyFill="1" applyAlignment="1">
      <alignment vertical="center"/>
    </xf>
    <xf numFmtId="0" fontId="30" fillId="0" borderId="0" xfId="0" applyFont="1" applyAlignment="1">
      <alignment horizontal="center"/>
    </xf>
    <xf numFmtId="0" fontId="30" fillId="0" borderId="29" xfId="0" applyFont="1" applyBorder="1"/>
    <xf numFmtId="0" fontId="49" fillId="2" borderId="0" xfId="0" applyFont="1" applyFill="1" applyAlignment="1">
      <alignment horizontal="left"/>
    </xf>
    <xf numFmtId="0" fontId="45" fillId="14" borderId="29" xfId="0" applyFont="1" applyFill="1" applyBorder="1" applyAlignment="1">
      <alignment horizontal="center" vertical="center" wrapText="1"/>
    </xf>
    <xf numFmtId="0" fontId="45" fillId="4" borderId="29" xfId="0" applyFont="1" applyFill="1" applyBorder="1" applyAlignment="1">
      <alignment horizontal="center" vertical="center" wrapText="1"/>
    </xf>
    <xf numFmtId="0" fontId="45" fillId="15" borderId="29" xfId="0" applyFont="1" applyFill="1" applyBorder="1" applyAlignment="1">
      <alignment horizontal="center" vertical="center" wrapText="1"/>
    </xf>
    <xf numFmtId="0" fontId="45" fillId="16" borderId="29" xfId="0" applyFont="1" applyFill="1" applyBorder="1" applyAlignment="1">
      <alignment horizontal="center" vertical="center" wrapText="1"/>
    </xf>
    <xf numFmtId="0" fontId="45" fillId="2" borderId="0" xfId="0" applyFont="1" applyFill="1" applyAlignment="1">
      <alignment vertical="center"/>
    </xf>
    <xf numFmtId="0" fontId="42" fillId="2" borderId="0" xfId="0" applyFont="1" applyFill="1" applyAlignment="1">
      <alignment horizontal="center" vertical="center"/>
    </xf>
    <xf numFmtId="0" fontId="42" fillId="2" borderId="0" xfId="0" applyFont="1" applyFill="1" applyAlignment="1">
      <alignment horizontal="left" vertical="center"/>
    </xf>
    <xf numFmtId="0" fontId="41" fillId="2" borderId="0" xfId="0" applyFont="1" applyFill="1" applyAlignment="1">
      <alignment horizontal="left" vertical="center"/>
    </xf>
    <xf numFmtId="0" fontId="53" fillId="2" borderId="0" xfId="0" applyFont="1" applyFill="1" applyAlignment="1">
      <alignment vertical="center"/>
    </xf>
    <xf numFmtId="0" fontId="54" fillId="2" borderId="0" xfId="0" applyFont="1" applyFill="1"/>
    <xf numFmtId="0" fontId="0" fillId="2" borderId="66" xfId="0" applyFill="1" applyBorder="1"/>
    <xf numFmtId="0" fontId="30" fillId="2" borderId="67" xfId="0" applyFont="1" applyFill="1" applyBorder="1"/>
    <xf numFmtId="0" fontId="0" fillId="2" borderId="67" xfId="0" applyFill="1" applyBorder="1"/>
    <xf numFmtId="0" fontId="0" fillId="2" borderId="68" xfId="0" applyFill="1" applyBorder="1"/>
    <xf numFmtId="49" fontId="55" fillId="4" borderId="23" xfId="0" applyNumberFormat="1" applyFont="1" applyFill="1" applyBorder="1" applyAlignment="1">
      <alignment horizontal="center" vertical="center" wrapText="1"/>
    </xf>
    <xf numFmtId="0" fontId="55" fillId="4" borderId="23" xfId="0" applyFont="1" applyFill="1" applyBorder="1" applyAlignment="1">
      <alignment horizontal="center" vertical="center" wrapText="1"/>
    </xf>
    <xf numFmtId="0" fontId="55" fillId="4" borderId="24" xfId="0" applyFont="1" applyFill="1" applyBorder="1" applyAlignment="1">
      <alignment horizontal="center" vertical="center" wrapText="1"/>
    </xf>
    <xf numFmtId="0" fontId="55" fillId="4" borderId="69" xfId="0" applyFont="1" applyFill="1" applyBorder="1" applyAlignment="1">
      <alignment horizontal="center" vertical="center" wrapText="1"/>
    </xf>
    <xf numFmtId="9" fontId="56" fillId="0" borderId="0" xfId="5" applyBorder="1" applyAlignment="1"/>
    <xf numFmtId="10" fontId="56" fillId="0" borderId="0" xfId="5" applyNumberFormat="1" applyBorder="1" applyAlignment="1"/>
    <xf numFmtId="0" fontId="1" fillId="0" borderId="29" xfId="0" applyFont="1" applyBorder="1" applyAlignment="1">
      <alignment horizontal="justify" vertical="center" wrapText="1"/>
    </xf>
    <xf numFmtId="0" fontId="1" fillId="0" borderId="31" xfId="0" applyFont="1" applyBorder="1" applyAlignment="1">
      <alignment horizontal="justify" vertical="center" wrapText="1"/>
    </xf>
    <xf numFmtId="0" fontId="1" fillId="0" borderId="33" xfId="0" applyFont="1" applyBorder="1" applyAlignment="1">
      <alignment horizontal="justify" vertical="center" wrapText="1"/>
    </xf>
    <xf numFmtId="0" fontId="1" fillId="0" borderId="30" xfId="0" applyFont="1" applyBorder="1" applyAlignment="1">
      <alignment horizontal="justify" vertical="center" wrapText="1"/>
    </xf>
    <xf numFmtId="0" fontId="6" fillId="0" borderId="1" xfId="6" applyFont="1" applyBorder="1" applyAlignment="1">
      <alignment horizontal="center" vertical="center" wrapText="1"/>
    </xf>
    <xf numFmtId="0" fontId="5" fillId="0" borderId="2" xfId="6" applyFont="1" applyBorder="1" applyAlignment="1">
      <alignment horizontal="left" vertical="center" wrapText="1"/>
    </xf>
    <xf numFmtId="0" fontId="7" fillId="2" borderId="2" xfId="6" applyFont="1" applyFill="1" applyBorder="1" applyAlignment="1">
      <alignment horizontal="left" vertical="top" wrapText="1"/>
    </xf>
    <xf numFmtId="0" fontId="5" fillId="2" borderId="2" xfId="6" applyFont="1" applyFill="1" applyBorder="1" applyAlignment="1">
      <alignment horizontal="left" vertical="top" wrapText="1"/>
    </xf>
    <xf numFmtId="0" fontId="11" fillId="3" borderId="5" xfId="8" applyFont="1" applyFill="1" applyBorder="1" applyAlignment="1">
      <alignment horizontal="center" vertical="center" wrapText="1"/>
    </xf>
    <xf numFmtId="0" fontId="11" fillId="3" borderId="6" xfId="6" applyFont="1" applyFill="1" applyBorder="1" applyAlignment="1">
      <alignment horizontal="center" vertical="center"/>
    </xf>
    <xf numFmtId="0" fontId="11" fillId="2" borderId="7" xfId="8" applyFont="1" applyFill="1" applyBorder="1" applyAlignment="1">
      <alignment horizontal="left" vertical="center" wrapText="1"/>
    </xf>
    <xf numFmtId="0" fontId="12" fillId="0" borderId="8" xfId="6" applyFont="1" applyBorder="1" applyAlignment="1">
      <alignment horizontal="left" vertical="center" wrapText="1"/>
    </xf>
    <xf numFmtId="0" fontId="11" fillId="2" borderId="9" xfId="0" applyFont="1" applyFill="1" applyBorder="1" applyAlignment="1">
      <alignment horizontal="left" vertical="center" wrapText="1"/>
    </xf>
    <xf numFmtId="0" fontId="12" fillId="0" borderId="10" xfId="6" applyFont="1" applyBorder="1" applyAlignment="1">
      <alignment horizontal="left" vertical="center" wrapText="1"/>
    </xf>
    <xf numFmtId="0" fontId="12" fillId="0" borderId="10" xfId="6" applyFont="1" applyBorder="1" applyAlignment="1">
      <alignment horizontal="left" vertical="top" wrapText="1"/>
    </xf>
    <xf numFmtId="0" fontId="13" fillId="4" borderId="11" xfId="7" applyFont="1" applyFill="1" applyBorder="1" applyAlignment="1">
      <alignment horizontal="center" vertical="center" wrapText="1"/>
    </xf>
    <xf numFmtId="0" fontId="13" fillId="4" borderId="12" xfId="7" applyFont="1" applyFill="1" applyBorder="1" applyAlignment="1">
      <alignment horizontal="center" vertical="center" wrapText="1"/>
    </xf>
    <xf numFmtId="0" fontId="14" fillId="2" borderId="19" xfId="7" applyFont="1" applyFill="1" applyBorder="1" applyAlignment="1">
      <alignment horizontal="center" vertical="center" wrapText="1"/>
    </xf>
    <xf numFmtId="0" fontId="15" fillId="2" borderId="19" xfId="7" applyFont="1" applyFill="1" applyBorder="1" applyAlignment="1">
      <alignment horizontal="center" vertical="center" wrapText="1"/>
    </xf>
    <xf numFmtId="0" fontId="5" fillId="2" borderId="0" xfId="6" applyFont="1" applyFill="1"/>
    <xf numFmtId="0" fontId="8" fillId="5" borderId="13" xfId="7" applyFont="1" applyFill="1" applyBorder="1" applyAlignment="1">
      <alignment horizontal="center" vertical="center"/>
    </xf>
    <xf numFmtId="0" fontId="5" fillId="0" borderId="14" xfId="7" applyFont="1" applyBorder="1" applyAlignment="1">
      <alignment horizontal="justify" vertical="center" wrapText="1"/>
    </xf>
    <xf numFmtId="0" fontId="8" fillId="6" borderId="15" xfId="7" applyFont="1" applyFill="1" applyBorder="1" applyAlignment="1">
      <alignment horizontal="center" vertical="center"/>
    </xf>
    <xf numFmtId="0" fontId="5" fillId="0" borderId="16" xfId="7" applyFont="1" applyBorder="1" applyAlignment="1">
      <alignment horizontal="justify" vertical="center" wrapText="1"/>
    </xf>
    <xf numFmtId="0" fontId="8" fillId="7" borderId="17" xfId="7" applyFont="1" applyFill="1" applyBorder="1" applyAlignment="1">
      <alignment horizontal="center" vertical="center" wrapText="1"/>
    </xf>
    <xf numFmtId="0" fontId="5" fillId="0" borderId="18" xfId="7" applyFont="1" applyBorder="1" applyAlignment="1">
      <alignment horizontal="justify" vertical="center" wrapText="1"/>
    </xf>
    <xf numFmtId="49" fontId="19" fillId="8" borderId="0" xfId="0" applyNumberFormat="1" applyFont="1" applyFill="1" applyAlignment="1">
      <alignment horizontal="center" vertical="center"/>
    </xf>
    <xf numFmtId="49" fontId="2" fillId="8" borderId="26" xfId="0" applyNumberFormat="1" applyFont="1" applyFill="1" applyBorder="1" applyAlignment="1">
      <alignment horizontal="center" vertical="center" wrapText="1"/>
    </xf>
    <xf numFmtId="49" fontId="19" fillId="8" borderId="27" xfId="0" applyNumberFormat="1" applyFont="1" applyFill="1" applyBorder="1" applyAlignment="1">
      <alignment horizontal="center" vertical="center" wrapText="1"/>
    </xf>
    <xf numFmtId="0" fontId="19" fillId="8" borderId="27" xfId="0" applyFont="1" applyFill="1" applyBorder="1" applyAlignment="1">
      <alignment horizontal="center" vertical="center" wrapText="1"/>
    </xf>
    <xf numFmtId="49" fontId="2" fillId="9" borderId="26" xfId="0" applyNumberFormat="1" applyFont="1" applyFill="1" applyBorder="1" applyAlignment="1">
      <alignment horizontal="center" vertical="center" wrapText="1"/>
    </xf>
    <xf numFmtId="49" fontId="19" fillId="9" borderId="27" xfId="0" applyNumberFormat="1" applyFont="1" applyFill="1" applyBorder="1" applyAlignment="1">
      <alignment horizontal="center" vertical="center" wrapText="1"/>
    </xf>
    <xf numFmtId="0" fontId="19" fillId="9" borderId="27" xfId="0" applyFont="1" applyFill="1" applyBorder="1" applyAlignment="1">
      <alignment horizontal="center" vertical="center" wrapText="1"/>
    </xf>
    <xf numFmtId="49" fontId="2" fillId="9" borderId="29" xfId="0" applyNumberFormat="1" applyFont="1" applyFill="1" applyBorder="1" applyAlignment="1">
      <alignment horizontal="center" vertical="center" wrapText="1"/>
    </xf>
    <xf numFmtId="49" fontId="19" fillId="9" borderId="29" xfId="0" applyNumberFormat="1" applyFont="1" applyFill="1" applyBorder="1" applyAlignment="1">
      <alignment horizontal="center" vertical="center" wrapText="1"/>
    </xf>
    <xf numFmtId="0" fontId="19" fillId="9" borderId="29" xfId="0" applyFont="1" applyFill="1" applyBorder="1" applyAlignment="1">
      <alignment horizontal="center" vertical="center" wrapText="1"/>
    </xf>
    <xf numFmtId="49" fontId="2" fillId="9" borderId="34" xfId="0" applyNumberFormat="1" applyFont="1" applyFill="1" applyBorder="1" applyAlignment="1">
      <alignment horizontal="center" vertical="center" wrapText="1"/>
    </xf>
    <xf numFmtId="49" fontId="19" fillId="9" borderId="35" xfId="0" applyNumberFormat="1" applyFont="1" applyFill="1" applyBorder="1" applyAlignment="1">
      <alignment horizontal="center" vertical="center" wrapText="1"/>
    </xf>
    <xf numFmtId="0" fontId="19" fillId="9" borderId="35" xfId="0" applyFont="1" applyFill="1" applyBorder="1" applyAlignment="1">
      <alignment horizontal="center" vertical="center" wrapText="1"/>
    </xf>
    <xf numFmtId="49" fontId="2" fillId="10" borderId="26" xfId="0" applyNumberFormat="1" applyFont="1" applyFill="1" applyBorder="1" applyAlignment="1">
      <alignment horizontal="center" vertical="center" wrapText="1"/>
    </xf>
    <xf numFmtId="49" fontId="19" fillId="10" borderId="27" xfId="0" applyNumberFormat="1" applyFont="1" applyFill="1" applyBorder="1" applyAlignment="1">
      <alignment horizontal="center" vertical="center" wrapText="1"/>
    </xf>
    <xf numFmtId="0" fontId="19" fillId="10" borderId="27" xfId="0" applyFont="1" applyFill="1" applyBorder="1" applyAlignment="1">
      <alignment horizontal="center" vertical="center" wrapText="1"/>
    </xf>
    <xf numFmtId="49" fontId="2" fillId="11" borderId="26" xfId="0" applyNumberFormat="1" applyFont="1" applyFill="1" applyBorder="1" applyAlignment="1">
      <alignment horizontal="center" vertical="center" wrapText="1"/>
    </xf>
    <xf numFmtId="49" fontId="19" fillId="11" borderId="27" xfId="0" applyNumberFormat="1" applyFont="1" applyFill="1" applyBorder="1" applyAlignment="1">
      <alignment horizontal="center" vertical="center" wrapText="1"/>
    </xf>
    <xf numFmtId="0" fontId="19" fillId="11" borderId="27" xfId="0" applyFont="1" applyFill="1" applyBorder="1" applyAlignment="1">
      <alignment horizontal="center" vertical="center" wrapText="1"/>
    </xf>
    <xf numFmtId="49" fontId="2" fillId="12" borderId="26" xfId="0" applyNumberFormat="1" applyFont="1" applyFill="1" applyBorder="1" applyAlignment="1">
      <alignment horizontal="center" vertical="center" wrapText="1"/>
    </xf>
    <xf numFmtId="49" fontId="19" fillId="12" borderId="27" xfId="0" applyNumberFormat="1" applyFont="1" applyFill="1" applyBorder="1" applyAlignment="1">
      <alignment horizontal="center" vertical="center" wrapText="1"/>
    </xf>
    <xf numFmtId="0" fontId="19" fillId="12" borderId="27" xfId="0" applyFont="1" applyFill="1" applyBorder="1" applyAlignment="1">
      <alignment horizontal="center" vertical="center" wrapText="1"/>
    </xf>
    <xf numFmtId="49" fontId="19" fillId="12" borderId="37" xfId="0" applyNumberFormat="1" applyFont="1" applyFill="1" applyBorder="1" applyAlignment="1">
      <alignment horizontal="center" vertical="center" wrapText="1"/>
    </xf>
    <xf numFmtId="0" fontId="19" fillId="12" borderId="28" xfId="0" applyFont="1" applyFill="1" applyBorder="1" applyAlignment="1">
      <alignment horizontal="center" vertical="center" wrapText="1"/>
    </xf>
    <xf numFmtId="0" fontId="23" fillId="4" borderId="38" xfId="0" applyFont="1" applyFill="1" applyBorder="1" applyAlignment="1">
      <alignment horizontal="center" vertical="center"/>
    </xf>
    <xf numFmtId="0" fontId="27" fillId="4" borderId="39" xfId="7" applyFont="1" applyFill="1" applyBorder="1" applyAlignment="1">
      <alignment horizontal="center" vertical="center" wrapText="1"/>
    </xf>
    <xf numFmtId="0" fontId="27" fillId="4" borderId="40" xfId="7" applyFont="1" applyFill="1" applyBorder="1" applyAlignment="1">
      <alignment horizontal="center" vertical="center" wrapText="1"/>
    </xf>
    <xf numFmtId="0" fontId="27" fillId="4" borderId="41" xfId="7" applyFont="1" applyFill="1" applyBorder="1" applyAlignment="1">
      <alignment horizontal="center" vertical="center" wrapText="1"/>
    </xf>
    <xf numFmtId="0" fontId="28" fillId="0" borderId="42" xfId="7" applyFont="1" applyBorder="1" applyAlignment="1">
      <alignment horizontal="center" vertical="center" wrapText="1"/>
    </xf>
    <xf numFmtId="0" fontId="27" fillId="8" borderId="43" xfId="7" applyFont="1" applyFill="1" applyBorder="1" applyAlignment="1">
      <alignment horizontal="center" vertical="center" wrapText="1"/>
    </xf>
    <xf numFmtId="0" fontId="31" fillId="13" borderId="26" xfId="0" applyFont="1" applyFill="1" applyBorder="1" applyAlignment="1">
      <alignment horizontal="center" vertical="center" wrapText="1"/>
    </xf>
    <xf numFmtId="9" fontId="32" fillId="6" borderId="48" xfId="5" applyFont="1" applyFill="1" applyBorder="1" applyAlignment="1">
      <alignment horizontal="center" vertical="center"/>
    </xf>
    <xf numFmtId="0" fontId="33" fillId="16" borderId="26" xfId="0" applyFont="1" applyFill="1" applyBorder="1" applyAlignment="1">
      <alignment horizontal="center" vertical="center" wrapText="1"/>
    </xf>
    <xf numFmtId="9" fontId="34" fillId="2" borderId="48" xfId="0" applyNumberFormat="1" applyFont="1" applyFill="1" applyBorder="1" applyAlignment="1">
      <alignment horizontal="center" vertical="center"/>
    </xf>
    <xf numFmtId="0" fontId="33" fillId="14" borderId="36" xfId="0" applyFont="1" applyFill="1" applyBorder="1" applyAlignment="1">
      <alignment horizontal="center" vertical="center"/>
    </xf>
    <xf numFmtId="9" fontId="34" fillId="0" borderId="53" xfId="0" applyNumberFormat="1" applyFont="1" applyBorder="1" applyAlignment="1">
      <alignment horizontal="center" vertical="center"/>
    </xf>
    <xf numFmtId="0" fontId="33" fillId="4" borderId="26" xfId="0" applyFont="1" applyFill="1" applyBorder="1" applyAlignment="1">
      <alignment horizontal="center" vertical="center"/>
    </xf>
    <xf numFmtId="9" fontId="34" fillId="0" borderId="48" xfId="0" applyNumberFormat="1" applyFont="1" applyBorder="1" applyAlignment="1">
      <alignment horizontal="center" vertical="center"/>
    </xf>
    <xf numFmtId="0" fontId="33" fillId="15" borderId="34" xfId="0" applyFont="1" applyFill="1" applyBorder="1" applyAlignment="1">
      <alignment horizontal="center" vertical="center"/>
    </xf>
    <xf numFmtId="9" fontId="34" fillId="0" borderId="56" xfId="0" applyNumberFormat="1" applyFont="1" applyBorder="1" applyAlignment="1">
      <alignment horizontal="center" vertical="center"/>
    </xf>
    <xf numFmtId="0" fontId="35" fillId="4" borderId="29" xfId="0" applyFont="1" applyFill="1" applyBorder="1" applyAlignment="1">
      <alignment horizontal="center" vertical="center" wrapText="1"/>
    </xf>
    <xf numFmtId="0" fontId="36" fillId="2" borderId="29" xfId="0" applyFont="1" applyFill="1" applyBorder="1" applyAlignment="1">
      <alignment horizontal="center" vertical="center"/>
    </xf>
    <xf numFmtId="164" fontId="36" fillId="2" borderId="29" xfId="0" applyNumberFormat="1" applyFont="1" applyFill="1" applyBorder="1" applyAlignment="1">
      <alignment horizontal="center" vertical="center"/>
    </xf>
    <xf numFmtId="0" fontId="37" fillId="4" borderId="38" xfId="0" applyFont="1" applyFill="1" applyBorder="1" applyAlignment="1">
      <alignment horizontal="center" vertical="center" wrapText="1"/>
    </xf>
    <xf numFmtId="0" fontId="40" fillId="4" borderId="62" xfId="0" applyFont="1" applyFill="1" applyBorder="1" applyAlignment="1">
      <alignment horizontal="center" vertical="center"/>
    </xf>
    <xf numFmtId="49" fontId="42" fillId="2" borderId="47" xfId="0" applyNumberFormat="1" applyFont="1" applyFill="1" applyBorder="1" applyAlignment="1">
      <alignment horizontal="left" vertical="center" wrapText="1"/>
    </xf>
    <xf numFmtId="49" fontId="43" fillId="2" borderId="46" xfId="0" applyNumberFormat="1" applyFont="1" applyFill="1" applyBorder="1" applyAlignment="1">
      <alignment horizontal="justify" vertical="center" wrapText="1"/>
    </xf>
    <xf numFmtId="49" fontId="42" fillId="2" borderId="50" xfId="0" applyNumberFormat="1" applyFont="1" applyFill="1" applyBorder="1" applyAlignment="1">
      <alignment horizontal="left" vertical="center" wrapText="1"/>
    </xf>
    <xf numFmtId="49" fontId="43" fillId="2" borderId="49" xfId="0" applyNumberFormat="1" applyFont="1" applyFill="1" applyBorder="1" applyAlignment="1">
      <alignment horizontal="justify" vertical="center" wrapText="1"/>
    </xf>
    <xf numFmtId="49" fontId="42" fillId="2" borderId="52" xfId="0" applyNumberFormat="1" applyFont="1" applyFill="1" applyBorder="1" applyAlignment="1">
      <alignment horizontal="left" vertical="center" wrapText="1"/>
    </xf>
    <xf numFmtId="0" fontId="46" fillId="4" borderId="0" xfId="0" applyFont="1" applyFill="1" applyAlignment="1">
      <alignment horizontal="center" vertical="center" wrapText="1"/>
    </xf>
    <xf numFmtId="0" fontId="30" fillId="0" borderId="21" xfId="0" applyFont="1" applyBorder="1" applyAlignment="1">
      <alignment horizontal="center"/>
    </xf>
    <xf numFmtId="0" fontId="51" fillId="0" borderId="38" xfId="0" applyFont="1" applyBorder="1" applyAlignment="1">
      <alignment horizontal="justify" vertical="center" wrapText="1"/>
    </xf>
    <xf numFmtId="0" fontId="52" fillId="0" borderId="65" xfId="0" applyFont="1" applyBorder="1" applyAlignment="1">
      <alignment horizontal="center" wrapText="1"/>
    </xf>
    <xf numFmtId="0" fontId="52" fillId="0" borderId="65" xfId="0" applyFont="1" applyBorder="1" applyAlignment="1">
      <alignment horizontal="center"/>
    </xf>
    <xf numFmtId="9" fontId="59" fillId="4" borderId="38" xfId="0" applyNumberFormat="1" applyFont="1" applyFill="1" applyBorder="1" applyAlignment="1">
      <alignment horizontal="center" vertical="center"/>
    </xf>
  </cellXfs>
  <cellStyles count="9">
    <cellStyle name="Comma" xfId="1" xr:uid="{00000000-0005-0000-0000-000000000000}"/>
    <cellStyle name="Comma [0]" xfId="2" xr:uid="{00000000-0005-0000-0000-000001000000}"/>
    <cellStyle name="Currency" xfId="3" xr:uid="{00000000-0005-0000-0000-000002000000}"/>
    <cellStyle name="Currency [0]" xfId="4" xr:uid="{00000000-0005-0000-0000-000003000000}"/>
    <cellStyle name="Normal" xfId="0" builtinId="0"/>
    <cellStyle name="Normal - Style1 2" xfId="6" xr:uid="{00000000-0005-0000-0000-000005000000}"/>
    <cellStyle name="Normal 2" xfId="7" xr:uid="{00000000-0005-0000-0000-000006000000}"/>
    <cellStyle name="Normal 2 2" xfId="8" xr:uid="{00000000-0005-0000-0000-000007000000}"/>
    <cellStyle name="Percent" xfId="5" xr:uid="{00000000-0005-0000-0000-000008000000}"/>
  </cellStyles>
  <dxfs count="12">
    <dxf>
      <font>
        <sz val="11"/>
        <color rgb="FF000000"/>
        <name val="Calibri"/>
        <family val="2"/>
      </font>
      <fill>
        <patternFill>
          <bgColor rgb="FFFF0000"/>
        </patternFill>
      </fill>
    </dxf>
    <dxf>
      <font>
        <sz val="11"/>
        <color rgb="FF000000"/>
        <name val="Calibri"/>
        <family val="2"/>
      </font>
      <fill>
        <patternFill>
          <bgColor rgb="FFFFFF00"/>
        </patternFill>
      </fill>
    </dxf>
    <dxf>
      <font>
        <sz val="11"/>
        <color rgb="FF000000"/>
        <name val="Calibri"/>
        <family val="2"/>
      </font>
      <fill>
        <patternFill>
          <bgColor rgb="FF008000"/>
        </patternFill>
      </fill>
    </dxf>
    <dxf>
      <font>
        <sz val="11"/>
        <color rgb="FF000000"/>
        <name val="Calibri"/>
        <family val="2"/>
      </font>
      <fill>
        <patternFill>
          <bgColor rgb="FFFF0000"/>
        </patternFill>
      </fill>
    </dxf>
    <dxf>
      <font>
        <sz val="11"/>
        <color rgb="FF000000"/>
        <name val="Calibri"/>
        <family val="2"/>
      </font>
      <fill>
        <patternFill>
          <bgColor rgb="FFFFFF00"/>
        </patternFill>
      </fill>
    </dxf>
    <dxf>
      <font>
        <sz val="11"/>
        <color rgb="FF000000"/>
        <name val="Calibri"/>
        <family val="2"/>
      </font>
    </dxf>
    <dxf>
      <font>
        <sz val="11"/>
        <color rgb="FF000000"/>
        <name val="Calibri"/>
        <family val="2"/>
      </font>
      <fill>
        <patternFill>
          <bgColor rgb="FFFF0000"/>
        </patternFill>
      </fill>
    </dxf>
    <dxf>
      <font>
        <sz val="11"/>
        <color rgb="FF000000"/>
        <name val="Calibri"/>
        <family val="2"/>
      </font>
      <fill>
        <patternFill>
          <bgColor rgb="FFFFFF00"/>
        </patternFill>
      </fill>
    </dxf>
    <dxf>
      <font>
        <sz val="11"/>
        <color rgb="FF000000"/>
        <name val="Calibri"/>
        <family val="2"/>
      </font>
    </dxf>
    <dxf>
      <font>
        <sz val="11"/>
        <color rgb="FF000000"/>
        <name val="Calibri"/>
        <family val="2"/>
      </font>
      <fill>
        <patternFill>
          <bgColor rgb="FFFF0000"/>
        </patternFill>
      </fill>
    </dxf>
    <dxf>
      <font>
        <sz val="11"/>
        <color rgb="FF000000"/>
        <name val="Calibri"/>
        <family val="2"/>
      </font>
      <fill>
        <patternFill>
          <bgColor rgb="FFFFFF00"/>
        </patternFill>
      </fill>
    </dxf>
    <dxf>
      <font>
        <sz val="11"/>
        <color rgb="FF000000"/>
        <name val="Calibri"/>
        <family val="2"/>
      </font>
      <fill>
        <patternFill>
          <bgColor rgb="FF008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1105200</xdr:colOff>
      <xdr:row>0</xdr:row>
      <xdr:rowOff>60840</xdr:rowOff>
    </xdr:from>
    <xdr:to>
      <xdr:col>7</xdr:col>
      <xdr:colOff>1373760</xdr:colOff>
      <xdr:row>11</xdr:row>
      <xdr:rowOff>45360</xdr:rowOff>
    </xdr:to>
    <xdr:pic>
      <xdr:nvPicPr>
        <xdr:cNvPr id="2" name="/xl/media/imag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298440</xdr:colOff>
      <xdr:row>7</xdr:row>
      <xdr:rowOff>106560</xdr:rowOff>
    </xdr:from>
    <xdr:to>
      <xdr:col>6</xdr:col>
      <xdr:colOff>636480</xdr:colOff>
      <xdr:row>14</xdr:row>
      <xdr:rowOff>53640</xdr:rowOff>
    </xdr:to>
    <xdr:pic>
      <xdr:nvPicPr>
        <xdr:cNvPr id="2" name="/xl/media/image1.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Libr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Calibri"/>
        <a:ea typeface="Calibri"/>
        <a:cs typeface="Calibri"/>
      </a:majorFont>
      <a:minorFont>
        <a:latin typeface="Calibri"/>
        <a:ea typeface="Calibri"/>
        <a:cs typeface="Calibri"/>
      </a:minorFont>
    </a:fontScheme>
    <a:fmtScheme name="LibreOffice">
      <a:fillStyleLst>
        <a:solidFill>
          <a:schemeClr val="phClr"/>
        </a:solidFill>
        <a:solidFill>
          <a:schemeClr val="dk1"/>
        </a:solidFill>
        <a:solidFill>
          <a:schemeClr val="accent1"/>
        </a:solidFill>
      </a:fillStyleLst>
      <a:lnStyleLst>
        <a:ln w="6350">
          <a:prstDash val="solid"/>
        </a:ln>
        <a:ln w="6350">
          <a:prstDash val="solid"/>
        </a:ln>
        <a:ln w="6350">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W47"/>
  <sheetViews>
    <sheetView topLeftCell="A19" workbookViewId="0"/>
  </sheetViews>
  <sheetFormatPr baseColWidth="10" defaultColWidth="11.42578125" defaultRowHeight="15" x14ac:dyDescent="0.25"/>
  <cols>
    <col min="1" max="1" width="3.85546875" style="1" customWidth="1"/>
    <col min="2" max="2" width="15.28515625" style="1" customWidth="1"/>
    <col min="3" max="3" width="17.28515625" style="1" customWidth="1"/>
    <col min="4" max="4" width="28.5703125" style="1" customWidth="1"/>
    <col min="5" max="5" width="12.85546875" style="1" customWidth="1"/>
    <col min="6" max="6" width="47.140625" style="1" customWidth="1"/>
    <col min="7" max="7" width="21.42578125" style="1" customWidth="1"/>
    <col min="8" max="8" width="6.5703125" style="1" customWidth="1"/>
    <col min="9" max="9" width="2.5703125" style="1" customWidth="1"/>
    <col min="10" max="257" width="11.42578125" style="1" hidden="1"/>
  </cols>
  <sheetData>
    <row r="2" spans="2:8" ht="58.9" customHeight="1" x14ac:dyDescent="0.25">
      <c r="B2" s="157" t="s">
        <v>0</v>
      </c>
      <c r="C2" s="157"/>
      <c r="D2" s="157"/>
      <c r="E2" s="157"/>
      <c r="F2" s="157"/>
      <c r="G2" s="157"/>
      <c r="H2" s="157"/>
    </row>
    <row r="3" spans="2:8" ht="52.15" customHeight="1" x14ac:dyDescent="0.25">
      <c r="B3" s="158" t="s">
        <v>1</v>
      </c>
      <c r="C3" s="158"/>
      <c r="D3" s="158"/>
      <c r="E3" s="158"/>
      <c r="F3" s="158"/>
      <c r="G3" s="158"/>
      <c r="H3" s="158"/>
    </row>
    <row r="4" spans="2:8" ht="66" customHeight="1" x14ac:dyDescent="0.25">
      <c r="B4" s="158"/>
      <c r="C4" s="158"/>
      <c r="D4" s="158"/>
      <c r="E4" s="158"/>
      <c r="F4" s="158"/>
      <c r="G4" s="158"/>
      <c r="H4" s="158"/>
    </row>
    <row r="5" spans="2:8" ht="17.45" customHeight="1" x14ac:dyDescent="0.25">
      <c r="B5" s="159" t="s">
        <v>2</v>
      </c>
      <c r="C5" s="159"/>
      <c r="D5" s="159"/>
      <c r="E5" s="159"/>
      <c r="F5" s="159"/>
      <c r="G5" s="159"/>
      <c r="H5" s="159"/>
    </row>
    <row r="6" spans="2:8" ht="33.6" customHeight="1" x14ac:dyDescent="0.25">
      <c r="B6" s="160" t="s">
        <v>3</v>
      </c>
      <c r="C6" s="160"/>
      <c r="D6" s="160"/>
      <c r="E6" s="160"/>
      <c r="F6" s="160"/>
      <c r="G6" s="160"/>
      <c r="H6" s="160"/>
    </row>
    <row r="7" spans="2:8" ht="11.45" customHeight="1" x14ac:dyDescent="0.25">
      <c r="B7" s="160"/>
      <c r="C7" s="160"/>
      <c r="D7" s="160"/>
      <c r="E7" s="160"/>
      <c r="F7" s="160"/>
      <c r="G7" s="160"/>
      <c r="H7" s="160"/>
    </row>
    <row r="8" spans="2:8" ht="10.15" customHeight="1" x14ac:dyDescent="0.25">
      <c r="B8" s="2"/>
      <c r="C8" s="3"/>
      <c r="D8" s="4"/>
      <c r="E8" s="5"/>
      <c r="F8" s="5"/>
      <c r="G8" s="5"/>
      <c r="H8" s="6"/>
    </row>
    <row r="9" spans="2:8" ht="16.899999999999999" customHeight="1" x14ac:dyDescent="0.25">
      <c r="B9" s="2"/>
      <c r="C9" s="161" t="s">
        <v>4</v>
      </c>
      <c r="D9" s="161"/>
      <c r="E9" s="162" t="s">
        <v>5</v>
      </c>
      <c r="F9" s="162"/>
      <c r="G9" s="3"/>
      <c r="H9" s="6"/>
    </row>
    <row r="10" spans="2:8" ht="30" customHeight="1" x14ac:dyDescent="0.25">
      <c r="B10" s="2"/>
      <c r="C10" s="163" t="s">
        <v>6</v>
      </c>
      <c r="D10" s="163"/>
      <c r="E10" s="164" t="s">
        <v>7</v>
      </c>
      <c r="F10" s="164"/>
      <c r="G10" s="3"/>
      <c r="H10" s="6"/>
    </row>
    <row r="11" spans="2:8" ht="31.9" customHeight="1" x14ac:dyDescent="0.25">
      <c r="B11" s="2"/>
      <c r="C11" s="165" t="s">
        <v>8</v>
      </c>
      <c r="D11" s="165"/>
      <c r="E11" s="166" t="s">
        <v>9</v>
      </c>
      <c r="F11" s="166"/>
      <c r="G11" s="3"/>
      <c r="H11" s="6"/>
    </row>
    <row r="12" spans="2:8" ht="47.45" customHeight="1" x14ac:dyDescent="0.25">
      <c r="B12" s="2"/>
      <c r="C12" s="165" t="s">
        <v>10</v>
      </c>
      <c r="D12" s="165"/>
      <c r="E12" s="167" t="s">
        <v>11</v>
      </c>
      <c r="F12" s="167"/>
      <c r="G12" s="3"/>
      <c r="H12" s="6"/>
    </row>
    <row r="13" spans="2:8" ht="27" customHeight="1" x14ac:dyDescent="0.25">
      <c r="B13" s="2"/>
      <c r="C13" s="165" t="s">
        <v>12</v>
      </c>
      <c r="D13" s="165"/>
      <c r="E13" s="166" t="s">
        <v>13</v>
      </c>
      <c r="F13" s="166"/>
      <c r="G13" s="3"/>
      <c r="H13" s="6"/>
    </row>
    <row r="14" spans="2:8" ht="15.6" customHeight="1" x14ac:dyDescent="0.25">
      <c r="B14" s="2"/>
      <c r="C14" s="7"/>
      <c r="D14" s="7"/>
      <c r="E14" s="8"/>
      <c r="F14" s="8"/>
      <c r="G14" s="3"/>
      <c r="H14" s="6"/>
    </row>
    <row r="15" spans="2:8" ht="30" customHeight="1" x14ac:dyDescent="0.25">
      <c r="B15" s="160" t="s">
        <v>14</v>
      </c>
      <c r="C15" s="160"/>
      <c r="D15" s="160"/>
      <c r="E15" s="160"/>
      <c r="F15" s="160"/>
      <c r="G15" s="160"/>
      <c r="H15" s="160"/>
    </row>
    <row r="16" spans="2:8" ht="22.15" customHeight="1" x14ac:dyDescent="0.25">
      <c r="B16" s="2"/>
      <c r="C16" s="168" t="s">
        <v>15</v>
      </c>
      <c r="D16" s="168"/>
      <c r="E16" s="169" t="s">
        <v>16</v>
      </c>
      <c r="F16" s="169"/>
      <c r="G16" s="3"/>
      <c r="H16" s="6"/>
    </row>
    <row r="17" spans="2:8" ht="22.15" customHeight="1" x14ac:dyDescent="0.25">
      <c r="B17" s="2"/>
      <c r="C17" s="173" t="s">
        <v>17</v>
      </c>
      <c r="D17" s="173"/>
      <c r="E17" s="174" t="s">
        <v>18</v>
      </c>
      <c r="F17" s="174"/>
      <c r="G17" s="9"/>
      <c r="H17" s="6"/>
    </row>
    <row r="18" spans="2:8" ht="33" customHeight="1" x14ac:dyDescent="0.25">
      <c r="B18" s="2"/>
      <c r="C18" s="175" t="s">
        <v>19</v>
      </c>
      <c r="D18" s="175"/>
      <c r="E18" s="176" t="s">
        <v>20</v>
      </c>
      <c r="F18" s="176"/>
      <c r="G18" s="10"/>
      <c r="H18" s="6"/>
    </row>
    <row r="19" spans="2:8" ht="30" customHeight="1" x14ac:dyDescent="0.25">
      <c r="B19" s="2"/>
      <c r="C19" s="177" t="s">
        <v>21</v>
      </c>
      <c r="D19" s="177"/>
      <c r="E19" s="178" t="s">
        <v>22</v>
      </c>
      <c r="F19" s="178"/>
      <c r="G19" s="10"/>
      <c r="H19" s="6"/>
    </row>
    <row r="20" spans="2:8" ht="9" customHeight="1" x14ac:dyDescent="0.25">
      <c r="B20" s="11"/>
      <c r="C20" s="12"/>
      <c r="D20" s="12"/>
      <c r="E20" s="12"/>
      <c r="F20" s="12"/>
      <c r="G20" s="12"/>
      <c r="H20" s="13"/>
    </row>
    <row r="21" spans="2:8" ht="11.45" customHeight="1" x14ac:dyDescent="0.25">
      <c r="B21" s="14"/>
      <c r="C21" s="170"/>
      <c r="D21" s="170"/>
      <c r="E21" s="171"/>
      <c r="F21" s="171"/>
      <c r="G21" s="171"/>
      <c r="H21" s="15"/>
    </row>
    <row r="22" spans="2:8" ht="28.9" customHeight="1" x14ac:dyDescent="0.25">
      <c r="B22" s="160" t="s">
        <v>23</v>
      </c>
      <c r="C22" s="160"/>
      <c r="D22" s="160"/>
      <c r="E22" s="160"/>
      <c r="F22" s="160"/>
      <c r="G22" s="160"/>
      <c r="H22" s="160"/>
    </row>
    <row r="23" spans="2:8" x14ac:dyDescent="0.25">
      <c r="B23" s="2"/>
      <c r="C23" s="16"/>
      <c r="D23" s="16"/>
      <c r="E23" s="172"/>
      <c r="F23" s="172"/>
      <c r="G23" s="3"/>
      <c r="H23" s="6"/>
    </row>
    <row r="24" spans="2:8" x14ac:dyDescent="0.25">
      <c r="B24" s="17"/>
      <c r="C24" s="18"/>
      <c r="D24" s="18"/>
      <c r="E24" s="18"/>
      <c r="F24" s="18"/>
      <c r="G24" s="18"/>
      <c r="H24" s="19"/>
    </row>
    <row r="26" spans="2:8" ht="23.45" customHeight="1" x14ac:dyDescent="0.25"/>
    <row r="27" spans="2:8" ht="21" customHeight="1" x14ac:dyDescent="0.25"/>
    <row r="28" spans="2:8" ht="34.9" customHeight="1" x14ac:dyDescent="0.25"/>
    <row r="29" spans="2:8" ht="42.6" customHeight="1" x14ac:dyDescent="0.25"/>
    <row r="36" ht="10.15" customHeight="1" x14ac:dyDescent="0.25"/>
    <row r="37" ht="10.15" customHeight="1" x14ac:dyDescent="0.25"/>
    <row r="38" ht="10.15" customHeight="1" x14ac:dyDescent="0.25"/>
    <row r="39" ht="10.15" customHeight="1" x14ac:dyDescent="0.25"/>
    <row r="40" ht="10.15" customHeight="1" x14ac:dyDescent="0.25"/>
    <row r="41" ht="10.15" customHeight="1" x14ac:dyDescent="0.25"/>
    <row r="42" ht="10.15" customHeight="1" x14ac:dyDescent="0.25"/>
    <row r="43" ht="10.15" customHeight="1" x14ac:dyDescent="0.25"/>
    <row r="44" ht="10.15" customHeight="1" x14ac:dyDescent="0.25"/>
    <row r="45" ht="10.15" customHeight="1" x14ac:dyDescent="0.25"/>
    <row r="46" ht="10.15" customHeight="1" x14ac:dyDescent="0.25"/>
    <row r="47" ht="10.15" customHeight="1" x14ac:dyDescent="0.25"/>
  </sheetData>
  <mergeCells count="27">
    <mergeCell ref="C21:D21"/>
    <mergeCell ref="E21:G21"/>
    <mergeCell ref="B22:H22"/>
    <mergeCell ref="E23:F23"/>
    <mergeCell ref="C17:D17"/>
    <mergeCell ref="E17:F17"/>
    <mergeCell ref="C18:D18"/>
    <mergeCell ref="E18:F18"/>
    <mergeCell ref="C19:D19"/>
    <mergeCell ref="E19:F19"/>
    <mergeCell ref="C13:D13"/>
    <mergeCell ref="E13:F13"/>
    <mergeCell ref="B15:H15"/>
    <mergeCell ref="C16:D16"/>
    <mergeCell ref="E16:F16"/>
    <mergeCell ref="C10:D10"/>
    <mergeCell ref="E10:F10"/>
    <mergeCell ref="C11:D11"/>
    <mergeCell ref="E11:F11"/>
    <mergeCell ref="C12:D12"/>
    <mergeCell ref="E12:F12"/>
    <mergeCell ref="B2:H2"/>
    <mergeCell ref="B3:H4"/>
    <mergeCell ref="B5:H5"/>
    <mergeCell ref="B6:H7"/>
    <mergeCell ref="C9:D9"/>
    <mergeCell ref="E9:F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W59"/>
  <sheetViews>
    <sheetView showGridLines="0" topLeftCell="C32" workbookViewId="0">
      <selection activeCell="I20" sqref="I20"/>
    </sheetView>
  </sheetViews>
  <sheetFormatPr baseColWidth="10" defaultColWidth="11.42578125" defaultRowHeight="16.5" x14ac:dyDescent="0.3"/>
  <cols>
    <col min="1" max="1" width="3" style="20" hidden="1" customWidth="1"/>
    <col min="2" max="2" width="9.42578125" style="20" customWidth="1"/>
    <col min="3" max="3" width="22.28515625" style="20" customWidth="1"/>
    <col min="4" max="4" width="34.28515625" style="20" customWidth="1"/>
    <col min="5" max="5" width="10.140625" style="21" customWidth="1"/>
    <col min="6" max="6" width="36" style="22" customWidth="1"/>
    <col min="7" max="7" width="15.42578125" style="23" customWidth="1"/>
    <col min="8" max="8" width="62" style="24" customWidth="1"/>
    <col min="9" max="9" width="33" style="23" customWidth="1"/>
    <col min="10" max="12" width="11.42578125" style="25"/>
    <col min="13" max="257" width="11.42578125" style="20"/>
  </cols>
  <sheetData>
    <row r="1" spans="1:32" x14ac:dyDescent="0.3">
      <c r="B1" s="26"/>
      <c r="C1" s="26"/>
      <c r="D1" s="26"/>
      <c r="E1" s="26"/>
      <c r="F1" s="27"/>
      <c r="G1" s="28"/>
      <c r="H1" s="29"/>
      <c r="I1" s="28"/>
      <c r="J1" s="30"/>
      <c r="K1" s="30"/>
      <c r="L1" s="30"/>
      <c r="M1" s="31"/>
      <c r="N1" s="31"/>
      <c r="O1" s="31"/>
      <c r="P1" s="31"/>
      <c r="Q1" s="31"/>
      <c r="R1" s="31"/>
      <c r="S1" s="31"/>
      <c r="T1" s="31"/>
      <c r="U1" s="31"/>
      <c r="V1" s="31"/>
      <c r="W1" s="31"/>
      <c r="X1" s="31"/>
    </row>
    <row r="2" spans="1:32" x14ac:dyDescent="0.3">
      <c r="B2" s="26"/>
      <c r="C2" s="26"/>
      <c r="D2" s="26"/>
      <c r="E2" s="26"/>
      <c r="F2" s="27"/>
      <c r="G2" s="28"/>
      <c r="H2" s="29"/>
      <c r="I2" s="28"/>
      <c r="J2" s="30"/>
      <c r="K2" s="30"/>
      <c r="L2" s="30"/>
      <c r="M2" s="31"/>
      <c r="N2" s="31"/>
      <c r="O2" s="31"/>
      <c r="P2" s="31"/>
      <c r="Q2" s="31"/>
      <c r="R2" s="31"/>
      <c r="S2" s="31"/>
      <c r="T2" s="31"/>
      <c r="U2" s="31"/>
      <c r="V2" s="31"/>
      <c r="W2" s="31"/>
      <c r="X2" s="31"/>
    </row>
    <row r="3" spans="1:32" x14ac:dyDescent="0.3">
      <c r="B3" s="26"/>
      <c r="C3" s="26"/>
      <c r="D3" s="26"/>
      <c r="E3" s="26"/>
      <c r="F3" s="27"/>
      <c r="G3" s="28"/>
      <c r="H3" s="29"/>
      <c r="I3" s="28"/>
      <c r="J3" s="30"/>
      <c r="K3" s="30"/>
      <c r="L3" s="30"/>
      <c r="M3" s="31"/>
      <c r="N3" s="31"/>
      <c r="O3" s="31"/>
      <c r="P3" s="31"/>
      <c r="Q3" s="31"/>
      <c r="R3" s="31"/>
      <c r="S3" s="31"/>
      <c r="T3" s="31"/>
      <c r="U3" s="31"/>
      <c r="V3" s="31"/>
      <c r="W3" s="31"/>
      <c r="X3" s="31"/>
    </row>
    <row r="4" spans="1:32" x14ac:dyDescent="0.3">
      <c r="B4" s="26"/>
      <c r="C4" s="26"/>
      <c r="D4" s="26"/>
      <c r="E4" s="26"/>
      <c r="F4" s="27"/>
      <c r="G4" s="28"/>
      <c r="H4" s="29"/>
      <c r="I4" s="28"/>
      <c r="J4" s="30"/>
      <c r="K4" s="30"/>
      <c r="L4" s="30"/>
      <c r="M4" s="31"/>
      <c r="N4" s="31"/>
      <c r="O4" s="31"/>
      <c r="P4" s="31"/>
      <c r="Q4" s="31"/>
      <c r="R4" s="31"/>
      <c r="S4" s="31"/>
      <c r="T4" s="31"/>
      <c r="U4" s="31"/>
      <c r="V4" s="31"/>
      <c r="W4" s="31"/>
      <c r="X4" s="31"/>
    </row>
    <row r="5" spans="1:32" x14ac:dyDescent="0.3">
      <c r="B5" s="26"/>
      <c r="C5" s="26"/>
      <c r="D5" s="26"/>
      <c r="E5" s="26"/>
      <c r="F5" s="27"/>
      <c r="G5" s="28"/>
      <c r="H5" s="29"/>
      <c r="I5" s="28"/>
      <c r="J5" s="30"/>
      <c r="K5" s="30"/>
      <c r="L5" s="30"/>
      <c r="M5" s="31"/>
      <c r="N5" s="31"/>
      <c r="O5" s="31"/>
      <c r="P5" s="31"/>
      <c r="Q5" s="31"/>
      <c r="R5" s="31"/>
      <c r="S5" s="31"/>
      <c r="T5" s="31"/>
      <c r="U5" s="31"/>
      <c r="V5" s="31"/>
      <c r="W5" s="31"/>
      <c r="X5" s="31"/>
    </row>
    <row r="6" spans="1:32" x14ac:dyDescent="0.3">
      <c r="B6" s="26"/>
      <c r="C6" s="26"/>
      <c r="D6" s="26"/>
      <c r="E6" s="26"/>
      <c r="F6" s="27"/>
      <c r="G6" s="28"/>
      <c r="H6" s="29"/>
      <c r="I6" s="28"/>
      <c r="J6" s="30"/>
      <c r="K6" s="30"/>
      <c r="L6" s="30"/>
      <c r="M6" s="31"/>
      <c r="N6" s="31"/>
      <c r="O6" s="31"/>
      <c r="P6" s="31"/>
      <c r="Q6" s="31"/>
      <c r="R6" s="31"/>
      <c r="S6" s="31"/>
      <c r="T6" s="31"/>
      <c r="U6" s="31"/>
      <c r="V6" s="31"/>
      <c r="W6" s="31"/>
      <c r="X6" s="31"/>
    </row>
    <row r="7" spans="1:32" x14ac:dyDescent="0.3">
      <c r="B7" s="26"/>
      <c r="C7" s="26"/>
      <c r="D7" s="26"/>
      <c r="E7" s="26"/>
      <c r="F7" s="27"/>
      <c r="G7" s="28"/>
      <c r="H7" s="29"/>
      <c r="I7" s="28"/>
      <c r="J7" s="30"/>
      <c r="K7" s="30"/>
      <c r="L7" s="30"/>
      <c r="M7" s="31"/>
      <c r="N7" s="31"/>
      <c r="O7" s="31"/>
      <c r="P7" s="31"/>
      <c r="Q7" s="31"/>
      <c r="R7" s="31"/>
      <c r="S7" s="31"/>
      <c r="T7" s="31"/>
      <c r="U7" s="31"/>
      <c r="V7" s="31"/>
      <c r="W7" s="31"/>
      <c r="X7" s="31"/>
    </row>
    <row r="8" spans="1:32" x14ac:dyDescent="0.3">
      <c r="B8" s="26"/>
      <c r="C8" s="26"/>
      <c r="D8" s="26"/>
      <c r="E8" s="26"/>
      <c r="F8" s="27"/>
      <c r="G8" s="28"/>
      <c r="H8" s="29"/>
      <c r="I8" s="28"/>
      <c r="J8" s="30"/>
      <c r="K8" s="30"/>
      <c r="L8" s="30"/>
      <c r="M8" s="31"/>
      <c r="N8" s="31"/>
      <c r="O8" s="31"/>
      <c r="P8" s="31"/>
      <c r="Q8" s="31"/>
      <c r="R8" s="31"/>
      <c r="S8" s="31"/>
      <c r="T8" s="31"/>
      <c r="U8" s="31"/>
      <c r="V8" s="31"/>
      <c r="W8" s="31"/>
      <c r="X8" s="31"/>
    </row>
    <row r="9" spans="1:32" x14ac:dyDescent="0.3">
      <c r="B9" s="31"/>
      <c r="C9" s="31"/>
      <c r="D9" s="31"/>
      <c r="E9" s="32"/>
      <c r="F9" s="27"/>
      <c r="G9" s="28"/>
      <c r="H9" s="29"/>
      <c r="I9" s="28"/>
      <c r="J9" s="30"/>
      <c r="K9" s="30"/>
      <c r="L9" s="30"/>
      <c r="M9" s="31"/>
      <c r="N9" s="31"/>
      <c r="O9" s="31"/>
      <c r="P9" s="31"/>
      <c r="Q9" s="31"/>
      <c r="R9" s="31"/>
      <c r="S9" s="31"/>
      <c r="T9" s="31"/>
      <c r="U9" s="31"/>
      <c r="V9" s="31"/>
      <c r="W9" s="31"/>
      <c r="X9" s="31"/>
    </row>
    <row r="10" spans="1:32" x14ac:dyDescent="0.3">
      <c r="B10" s="31"/>
      <c r="C10" s="31"/>
      <c r="D10" s="31"/>
      <c r="E10" s="32"/>
      <c r="F10" s="27"/>
      <c r="G10" s="28"/>
      <c r="H10" s="29"/>
      <c r="I10" s="28"/>
      <c r="J10" s="30"/>
      <c r="K10" s="30"/>
      <c r="L10" s="30"/>
      <c r="M10" s="31"/>
      <c r="N10" s="31"/>
      <c r="O10" s="31"/>
      <c r="P10" s="31"/>
      <c r="Q10" s="31"/>
      <c r="R10" s="31"/>
      <c r="S10" s="31"/>
      <c r="T10" s="31"/>
      <c r="U10" s="31"/>
      <c r="V10" s="31"/>
      <c r="W10" s="31"/>
      <c r="X10" s="31"/>
    </row>
    <row r="11" spans="1:32" x14ac:dyDescent="0.3">
      <c r="B11" s="31"/>
      <c r="C11" s="31"/>
      <c r="D11" s="31"/>
      <c r="E11" s="32"/>
      <c r="F11" s="27"/>
      <c r="G11" s="28"/>
      <c r="H11" s="29"/>
      <c r="I11" s="28"/>
      <c r="J11" s="30"/>
      <c r="K11" s="30"/>
      <c r="L11" s="30"/>
      <c r="M11" s="31"/>
      <c r="N11" s="31"/>
      <c r="O11" s="31"/>
      <c r="P11" s="31"/>
      <c r="Q11" s="31"/>
      <c r="R11" s="31"/>
      <c r="S11" s="31"/>
      <c r="T11" s="31"/>
      <c r="U11" s="31"/>
      <c r="V11" s="31"/>
      <c r="W11" s="31"/>
      <c r="X11" s="31"/>
    </row>
    <row r="12" spans="1:32" x14ac:dyDescent="0.3">
      <c r="B12" s="31"/>
      <c r="C12" s="31"/>
      <c r="D12" s="31"/>
      <c r="E12" s="32"/>
      <c r="F12" s="27"/>
      <c r="G12" s="28"/>
      <c r="H12" s="29"/>
      <c r="I12" s="28"/>
      <c r="J12" s="30"/>
      <c r="K12" s="30"/>
      <c r="L12" s="30"/>
      <c r="M12" s="31"/>
      <c r="N12" s="31"/>
      <c r="O12" s="31"/>
      <c r="P12" s="31"/>
      <c r="Q12" s="31"/>
      <c r="R12" s="31"/>
      <c r="S12" s="31"/>
      <c r="T12" s="31"/>
      <c r="U12" s="31"/>
      <c r="V12" s="31"/>
      <c r="W12" s="31"/>
      <c r="X12" s="31"/>
    </row>
    <row r="13" spans="1:32" x14ac:dyDescent="0.3">
      <c r="B13" s="31"/>
      <c r="C13" s="31"/>
      <c r="D13" s="31"/>
      <c r="E13" s="32"/>
      <c r="F13" s="27"/>
      <c r="G13" s="28"/>
      <c r="H13" s="29"/>
      <c r="I13" s="28"/>
      <c r="J13" s="30"/>
      <c r="K13" s="30"/>
      <c r="L13" s="30"/>
      <c r="M13" s="31"/>
      <c r="N13" s="31"/>
      <c r="O13" s="31"/>
      <c r="P13" s="31"/>
      <c r="Q13" s="31"/>
      <c r="R13" s="31"/>
      <c r="S13" s="31"/>
      <c r="T13" s="31"/>
      <c r="U13" s="31"/>
      <c r="V13" s="31"/>
      <c r="W13" s="31"/>
      <c r="X13" s="31"/>
    </row>
    <row r="14" spans="1:32" ht="49.5" customHeight="1" x14ac:dyDescent="0.3">
      <c r="A14" s="33"/>
      <c r="B14" s="179" t="s">
        <v>24</v>
      </c>
      <c r="C14" s="179"/>
      <c r="D14" s="179"/>
      <c r="E14" s="179"/>
      <c r="F14" s="179"/>
      <c r="G14" s="179"/>
      <c r="H14" s="179"/>
      <c r="I14" s="179"/>
      <c r="J14" s="34"/>
      <c r="K14" s="34"/>
      <c r="L14" s="34"/>
      <c r="M14" s="35"/>
      <c r="N14" s="35"/>
      <c r="O14" s="35"/>
      <c r="P14" s="35"/>
      <c r="Q14" s="35"/>
      <c r="R14" s="35"/>
      <c r="S14" s="35"/>
      <c r="T14" s="35"/>
      <c r="U14" s="35"/>
      <c r="V14" s="35"/>
      <c r="W14" s="35"/>
      <c r="X14" s="35"/>
      <c r="Y14" s="35"/>
      <c r="Z14" s="35"/>
      <c r="AA14" s="35"/>
      <c r="AB14" s="35"/>
      <c r="AC14" s="35"/>
      <c r="AD14" s="35"/>
      <c r="AE14" s="35"/>
      <c r="AF14" s="35"/>
    </row>
    <row r="15" spans="1:32" ht="123.75" customHeight="1" x14ac:dyDescent="0.3">
      <c r="A15" s="33"/>
      <c r="B15" s="36" t="s">
        <v>25</v>
      </c>
      <c r="C15" s="36" t="s">
        <v>6</v>
      </c>
      <c r="D15" s="37" t="s">
        <v>8</v>
      </c>
      <c r="E15" s="38" t="s">
        <v>26</v>
      </c>
      <c r="F15" s="38" t="s">
        <v>27</v>
      </c>
      <c r="G15" s="38" t="s">
        <v>28</v>
      </c>
      <c r="H15" s="39" t="s">
        <v>29</v>
      </c>
      <c r="I15" s="38" t="s">
        <v>30</v>
      </c>
      <c r="J15" s="34"/>
      <c r="K15" s="34"/>
      <c r="L15" s="34"/>
      <c r="M15" s="35"/>
      <c r="N15" s="35"/>
      <c r="O15" s="35"/>
      <c r="P15" s="35"/>
      <c r="Q15" s="35"/>
      <c r="R15" s="35"/>
      <c r="S15" s="35"/>
      <c r="T15" s="35"/>
      <c r="U15" s="35"/>
      <c r="V15" s="35"/>
      <c r="W15" s="35"/>
      <c r="X15" s="35"/>
      <c r="Y15" s="35"/>
      <c r="Z15" s="35"/>
      <c r="AA15" s="35"/>
      <c r="AB15" s="35"/>
      <c r="AC15" s="35"/>
      <c r="AD15" s="35"/>
      <c r="AE15" s="35"/>
      <c r="AF15" s="35"/>
    </row>
    <row r="16" spans="1:32" ht="79.150000000000006" customHeight="1" x14ac:dyDescent="0.3">
      <c r="A16" s="40" t="str">
        <f t="shared" ref="A16:A27" si="0">1&amp;E16</f>
        <v>1a</v>
      </c>
      <c r="B16" s="180" t="s">
        <v>31</v>
      </c>
      <c r="C16" s="181" t="s">
        <v>32</v>
      </c>
      <c r="D16" s="182" t="s">
        <v>33</v>
      </c>
      <c r="E16" s="41" t="s">
        <v>34</v>
      </c>
      <c r="F16" s="42" t="s">
        <v>35</v>
      </c>
      <c r="G16" s="41" t="s">
        <v>36</v>
      </c>
      <c r="H16" s="43" t="s">
        <v>37</v>
      </c>
      <c r="I16" s="44" t="str">
        <f t="shared" ref="I16:I59" si="1">+IF(G16="Si","Mantenimiento del control",IF(G16="En proceso","Oportunidad de mejora","Deficiencia de control"))</f>
        <v>Mantenimiento del control</v>
      </c>
      <c r="J16" s="45">
        <f t="shared" ref="J16:J27" si="2">+IF(G16="Si",20,IF(G16="En proceso",10,0))</f>
        <v>20</v>
      </c>
      <c r="K16" s="45">
        <v>0.123</v>
      </c>
      <c r="L16" s="45">
        <f t="shared" ref="L16:L59" si="3">+J16+K16</f>
        <v>20.123000000000001</v>
      </c>
    </row>
    <row r="17" spans="1:32" ht="63.75" x14ac:dyDescent="0.3">
      <c r="A17" s="40" t="str">
        <f t="shared" si="0"/>
        <v>1b</v>
      </c>
      <c r="B17" s="180"/>
      <c r="C17" s="181"/>
      <c r="D17" s="182"/>
      <c r="E17" s="46" t="s">
        <v>38</v>
      </c>
      <c r="F17" s="43" t="s">
        <v>39</v>
      </c>
      <c r="G17" s="46" t="s">
        <v>36</v>
      </c>
      <c r="H17" s="43" t="s">
        <v>40</v>
      </c>
      <c r="I17" s="47" t="str">
        <f t="shared" si="1"/>
        <v>Mantenimiento del control</v>
      </c>
      <c r="J17" s="48">
        <f t="shared" si="2"/>
        <v>20</v>
      </c>
      <c r="K17" s="45">
        <v>0.1234</v>
      </c>
      <c r="L17" s="45">
        <f t="shared" si="3"/>
        <v>20.1234</v>
      </c>
    </row>
    <row r="18" spans="1:32" ht="49.5" customHeight="1" x14ac:dyDescent="0.3">
      <c r="A18" s="40" t="str">
        <f t="shared" si="0"/>
        <v>1c</v>
      </c>
      <c r="B18" s="180"/>
      <c r="C18" s="181"/>
      <c r="D18" s="182"/>
      <c r="E18" s="46" t="s">
        <v>41</v>
      </c>
      <c r="F18" s="49" t="s">
        <v>42</v>
      </c>
      <c r="G18" s="46" t="s">
        <v>36</v>
      </c>
      <c r="H18" s="153" t="s">
        <v>43</v>
      </c>
      <c r="I18" s="50" t="str">
        <f t="shared" si="1"/>
        <v>Mantenimiento del control</v>
      </c>
      <c r="J18" s="48">
        <f t="shared" si="2"/>
        <v>20</v>
      </c>
      <c r="K18" s="45">
        <v>0.12345</v>
      </c>
      <c r="L18" s="45">
        <f t="shared" si="3"/>
        <v>20.123449999999998</v>
      </c>
    </row>
    <row r="19" spans="1:32" ht="66.75" customHeight="1" x14ac:dyDescent="0.3">
      <c r="A19" s="40" t="str">
        <f t="shared" si="0"/>
        <v>1d</v>
      </c>
      <c r="B19" s="180"/>
      <c r="C19" s="181"/>
      <c r="D19" s="182"/>
      <c r="E19" s="46" t="s">
        <v>44</v>
      </c>
      <c r="F19" s="49" t="s">
        <v>45</v>
      </c>
      <c r="G19" s="46" t="s">
        <v>36</v>
      </c>
      <c r="H19" s="43" t="s">
        <v>46</v>
      </c>
      <c r="I19" s="50" t="str">
        <f t="shared" si="1"/>
        <v>Mantenimiento del control</v>
      </c>
      <c r="J19" s="48">
        <f t="shared" si="2"/>
        <v>20</v>
      </c>
      <c r="K19" s="45">
        <v>0.123456</v>
      </c>
      <c r="L19" s="45">
        <f t="shared" si="3"/>
        <v>20.123456000000001</v>
      </c>
    </row>
    <row r="20" spans="1:32" ht="83.25" customHeight="1" x14ac:dyDescent="0.3">
      <c r="A20" s="40" t="str">
        <f t="shared" si="0"/>
        <v>1e</v>
      </c>
      <c r="B20" s="180"/>
      <c r="C20" s="181"/>
      <c r="D20" s="182"/>
      <c r="E20" s="46" t="s">
        <v>47</v>
      </c>
      <c r="F20" s="49" t="s">
        <v>48</v>
      </c>
      <c r="G20" s="46" t="s">
        <v>36</v>
      </c>
      <c r="H20" s="43" t="s">
        <v>49</v>
      </c>
      <c r="I20" s="50" t="str">
        <f t="shared" si="1"/>
        <v>Mantenimiento del control</v>
      </c>
      <c r="J20" s="48">
        <f t="shared" si="2"/>
        <v>20</v>
      </c>
      <c r="K20" s="45">
        <v>0.12345678</v>
      </c>
      <c r="L20" s="45">
        <f t="shared" si="3"/>
        <v>20.123456780000001</v>
      </c>
    </row>
    <row r="21" spans="1:32" ht="102" x14ac:dyDescent="0.3">
      <c r="A21" s="40" t="str">
        <f t="shared" si="0"/>
        <v>1f</v>
      </c>
      <c r="B21" s="180"/>
      <c r="C21" s="181"/>
      <c r="D21" s="182"/>
      <c r="E21" s="46" t="s">
        <v>50</v>
      </c>
      <c r="F21" s="49" t="s">
        <v>51</v>
      </c>
      <c r="G21" s="46" t="s">
        <v>36</v>
      </c>
      <c r="H21" s="43" t="s">
        <v>233</v>
      </c>
      <c r="I21" s="50" t="str">
        <f t="shared" si="1"/>
        <v>Mantenimiento del control</v>
      </c>
      <c r="J21" s="48">
        <f t="shared" si="2"/>
        <v>20</v>
      </c>
      <c r="K21" s="45">
        <v>0.123456789</v>
      </c>
      <c r="L21" s="45">
        <f t="shared" si="3"/>
        <v>20.123456788999999</v>
      </c>
    </row>
    <row r="22" spans="1:32" ht="72" customHeight="1" x14ac:dyDescent="0.3">
      <c r="A22" s="40" t="str">
        <f t="shared" si="0"/>
        <v>1g</v>
      </c>
      <c r="B22" s="180"/>
      <c r="C22" s="181"/>
      <c r="D22" s="182"/>
      <c r="E22" s="46" t="s">
        <v>52</v>
      </c>
      <c r="F22" s="49" t="s">
        <v>53</v>
      </c>
      <c r="G22" s="46" t="s">
        <v>36</v>
      </c>
      <c r="H22" s="154" t="s">
        <v>54</v>
      </c>
      <c r="I22" s="50" t="str">
        <f t="shared" si="1"/>
        <v>Mantenimiento del control</v>
      </c>
      <c r="J22" s="48">
        <f t="shared" si="2"/>
        <v>20</v>
      </c>
      <c r="K22" s="45">
        <v>0.12345678910000001</v>
      </c>
      <c r="L22" s="45">
        <f t="shared" si="3"/>
        <v>20.1234567891</v>
      </c>
    </row>
    <row r="23" spans="1:32" ht="63.75" x14ac:dyDescent="0.3">
      <c r="A23" s="40" t="str">
        <f t="shared" si="0"/>
        <v>1h</v>
      </c>
      <c r="B23" s="180"/>
      <c r="C23" s="181"/>
      <c r="D23" s="182"/>
      <c r="E23" s="46" t="s">
        <v>55</v>
      </c>
      <c r="F23" s="49" t="s">
        <v>56</v>
      </c>
      <c r="G23" s="46" t="s">
        <v>36</v>
      </c>
      <c r="H23" s="154" t="s">
        <v>57</v>
      </c>
      <c r="I23" s="50" t="str">
        <f t="shared" si="1"/>
        <v>Mantenimiento del control</v>
      </c>
      <c r="J23" s="48">
        <f t="shared" si="2"/>
        <v>20</v>
      </c>
      <c r="K23" s="45">
        <v>0.12345678911999999</v>
      </c>
      <c r="L23" s="45">
        <f t="shared" si="3"/>
        <v>20.123456789119999</v>
      </c>
    </row>
    <row r="24" spans="1:32" ht="57.75" customHeight="1" x14ac:dyDescent="0.3">
      <c r="A24" s="40" t="str">
        <f t="shared" si="0"/>
        <v>1i</v>
      </c>
      <c r="B24" s="180"/>
      <c r="C24" s="181"/>
      <c r="D24" s="182"/>
      <c r="E24" s="46" t="s">
        <v>58</v>
      </c>
      <c r="F24" s="49" t="s">
        <v>59</v>
      </c>
      <c r="G24" s="46" t="s">
        <v>36</v>
      </c>
      <c r="H24" s="154" t="s">
        <v>60</v>
      </c>
      <c r="I24" s="50" t="str">
        <f t="shared" si="1"/>
        <v>Mantenimiento del control</v>
      </c>
      <c r="J24" s="48">
        <f t="shared" si="2"/>
        <v>20</v>
      </c>
      <c r="K24" s="45">
        <v>0.123456789123</v>
      </c>
      <c r="L24" s="45">
        <f t="shared" si="3"/>
        <v>20.123456789123001</v>
      </c>
    </row>
    <row r="25" spans="1:32" ht="50.25" customHeight="1" x14ac:dyDescent="0.3">
      <c r="A25" s="40" t="str">
        <f t="shared" si="0"/>
        <v>1j</v>
      </c>
      <c r="B25" s="180"/>
      <c r="C25" s="181"/>
      <c r="D25" s="182"/>
      <c r="E25" s="46" t="s">
        <v>61</v>
      </c>
      <c r="F25" s="49" t="s">
        <v>62</v>
      </c>
      <c r="G25" s="46" t="s">
        <v>36</v>
      </c>
      <c r="H25" s="154" t="s">
        <v>63</v>
      </c>
      <c r="I25" s="50" t="str">
        <f t="shared" si="1"/>
        <v>Mantenimiento del control</v>
      </c>
      <c r="J25" s="48">
        <f t="shared" si="2"/>
        <v>20</v>
      </c>
      <c r="K25" s="45">
        <v>0.1234567891234</v>
      </c>
      <c r="L25" s="45">
        <f t="shared" si="3"/>
        <v>20.123456789123399</v>
      </c>
    </row>
    <row r="26" spans="1:32" ht="90.6" customHeight="1" x14ac:dyDescent="0.3">
      <c r="A26" s="40" t="str">
        <f t="shared" si="0"/>
        <v>1k</v>
      </c>
      <c r="B26" s="180"/>
      <c r="C26" s="181"/>
      <c r="D26" s="182"/>
      <c r="E26" s="46" t="s">
        <v>64</v>
      </c>
      <c r="F26" s="49" t="s">
        <v>65</v>
      </c>
      <c r="G26" s="46" t="s">
        <v>36</v>
      </c>
      <c r="H26" s="154" t="s">
        <v>66</v>
      </c>
      <c r="I26" s="50" t="str">
        <f t="shared" si="1"/>
        <v>Mantenimiento del control</v>
      </c>
      <c r="J26" s="48">
        <f t="shared" si="2"/>
        <v>20</v>
      </c>
      <c r="K26" s="45">
        <v>0.12345678912345</v>
      </c>
      <c r="L26" s="45">
        <f t="shared" si="3"/>
        <v>20.123456789123448</v>
      </c>
    </row>
    <row r="27" spans="1:32" ht="75.75" customHeight="1" x14ac:dyDescent="0.3">
      <c r="A27" s="40" t="str">
        <f t="shared" si="0"/>
        <v>1l</v>
      </c>
      <c r="B27" s="180"/>
      <c r="C27" s="181"/>
      <c r="D27" s="182"/>
      <c r="E27" s="51" t="s">
        <v>67</v>
      </c>
      <c r="F27" s="52" t="s">
        <v>68</v>
      </c>
      <c r="G27" s="51" t="s">
        <v>36</v>
      </c>
      <c r="H27" s="155" t="s">
        <v>69</v>
      </c>
      <c r="I27" s="53" t="str">
        <f t="shared" si="1"/>
        <v>Mantenimiento del control</v>
      </c>
      <c r="J27" s="48">
        <f t="shared" si="2"/>
        <v>20</v>
      </c>
      <c r="K27" s="45">
        <v>0.12345678912345601</v>
      </c>
      <c r="L27" s="45">
        <f t="shared" si="3"/>
        <v>20.123456789123455</v>
      </c>
    </row>
    <row r="28" spans="1:32" ht="49.5" customHeight="1" x14ac:dyDescent="0.3">
      <c r="A28" s="40" t="str">
        <f>2&amp;E28</f>
        <v>2a</v>
      </c>
      <c r="B28" s="183" t="s">
        <v>70</v>
      </c>
      <c r="C28" s="184" t="s">
        <v>71</v>
      </c>
      <c r="D28" s="185" t="s">
        <v>72</v>
      </c>
      <c r="E28" s="41" t="s">
        <v>34</v>
      </c>
      <c r="F28" s="42" t="s">
        <v>73</v>
      </c>
      <c r="G28" s="41" t="s">
        <v>36</v>
      </c>
      <c r="H28" s="156" t="s">
        <v>74</v>
      </c>
      <c r="I28" s="44" t="str">
        <f t="shared" si="1"/>
        <v>Mantenimiento del control</v>
      </c>
      <c r="J28" s="45">
        <f t="shared" ref="J28:J37" si="4">+IF(G28="Si",40,IF(G28="En proceso",30,20))</f>
        <v>40</v>
      </c>
      <c r="K28" s="45">
        <v>0.23</v>
      </c>
      <c r="L28" s="45">
        <f t="shared" si="3"/>
        <v>40.229999999999997</v>
      </c>
    </row>
    <row r="29" spans="1:32" ht="75" customHeight="1" x14ac:dyDescent="0.3">
      <c r="A29" s="40" t="str">
        <f>2&amp;E29</f>
        <v>2b</v>
      </c>
      <c r="B29" s="183"/>
      <c r="C29" s="184"/>
      <c r="D29" s="185"/>
      <c r="E29" s="46" t="s">
        <v>38</v>
      </c>
      <c r="F29" s="49" t="s">
        <v>75</v>
      </c>
      <c r="G29" s="46" t="s">
        <v>36</v>
      </c>
      <c r="H29" s="154" t="s">
        <v>76</v>
      </c>
      <c r="I29" s="50" t="str">
        <f t="shared" si="1"/>
        <v>Mantenimiento del control</v>
      </c>
      <c r="J29" s="45">
        <f t="shared" si="4"/>
        <v>40</v>
      </c>
      <c r="K29" s="45">
        <v>0.23400000000000001</v>
      </c>
      <c r="L29" s="45">
        <f t="shared" si="3"/>
        <v>40.234000000000002</v>
      </c>
    </row>
    <row r="30" spans="1:32" ht="61.5" customHeight="1" x14ac:dyDescent="0.3">
      <c r="A30" s="40" t="str">
        <f>2&amp;E30</f>
        <v>2c</v>
      </c>
      <c r="B30" s="183"/>
      <c r="C30" s="184"/>
      <c r="D30" s="185"/>
      <c r="E30" s="46" t="s">
        <v>41</v>
      </c>
      <c r="F30" s="49" t="s">
        <v>77</v>
      </c>
      <c r="G30" s="46" t="s">
        <v>36</v>
      </c>
      <c r="H30" s="154" t="s">
        <v>78</v>
      </c>
      <c r="I30" s="50" t="str">
        <f t="shared" si="1"/>
        <v>Mantenimiento del control</v>
      </c>
      <c r="J30" s="45">
        <f t="shared" si="4"/>
        <v>40</v>
      </c>
      <c r="K30" s="45">
        <v>0.23449999999999999</v>
      </c>
      <c r="L30" s="45">
        <f t="shared" si="3"/>
        <v>40.234499999999997</v>
      </c>
    </row>
    <row r="31" spans="1:32" ht="69" customHeight="1" x14ac:dyDescent="0.3">
      <c r="A31" s="40" t="str">
        <f>2&amp;E31</f>
        <v>2d</v>
      </c>
      <c r="B31" s="183"/>
      <c r="C31" s="184"/>
      <c r="D31" s="185"/>
      <c r="E31" s="51" t="s">
        <v>44</v>
      </c>
      <c r="F31" s="52" t="s">
        <v>79</v>
      </c>
      <c r="G31" s="51" t="s">
        <v>80</v>
      </c>
      <c r="H31" s="155" t="s">
        <v>81</v>
      </c>
      <c r="I31" s="53" t="str">
        <f t="shared" si="1"/>
        <v>Oportunidad de mejora</v>
      </c>
      <c r="J31" s="45">
        <f t="shared" si="4"/>
        <v>30</v>
      </c>
      <c r="K31" s="45">
        <v>0.23455999999999999</v>
      </c>
      <c r="L31" s="45">
        <f t="shared" si="3"/>
        <v>30.234559999999998</v>
      </c>
    </row>
    <row r="32" spans="1:32" ht="60.75" customHeight="1" x14ac:dyDescent="0.3">
      <c r="A32" s="40" t="str">
        <f>3&amp;E32</f>
        <v>3a</v>
      </c>
      <c r="B32" s="186" t="s">
        <v>82</v>
      </c>
      <c r="C32" s="187" t="s">
        <v>71</v>
      </c>
      <c r="D32" s="188" t="s">
        <v>83</v>
      </c>
      <c r="E32" s="46" t="s">
        <v>34</v>
      </c>
      <c r="F32" s="49" t="s">
        <v>84</v>
      </c>
      <c r="G32" s="46" t="s">
        <v>36</v>
      </c>
      <c r="H32" s="154" t="s">
        <v>85</v>
      </c>
      <c r="I32" s="50" t="str">
        <f t="shared" si="1"/>
        <v>Mantenimiento del control</v>
      </c>
      <c r="J32" s="45">
        <f t="shared" si="4"/>
        <v>40</v>
      </c>
      <c r="K32" s="34">
        <v>0.234567</v>
      </c>
      <c r="L32" s="45">
        <f t="shared" si="3"/>
        <v>40.234566999999998</v>
      </c>
      <c r="M32" s="35"/>
      <c r="N32" s="35"/>
      <c r="O32" s="35"/>
      <c r="P32" s="35"/>
      <c r="Q32" s="35"/>
      <c r="R32" s="35"/>
      <c r="S32" s="35"/>
      <c r="T32" s="35"/>
      <c r="U32" s="35"/>
      <c r="V32" s="35"/>
      <c r="W32" s="35"/>
      <c r="X32" s="35"/>
      <c r="Y32" s="35"/>
      <c r="Z32" s="35"/>
      <c r="AA32" s="35"/>
      <c r="AB32" s="35"/>
      <c r="AC32" s="35"/>
      <c r="AD32" s="35"/>
      <c r="AE32" s="35"/>
      <c r="AF32" s="35"/>
    </row>
    <row r="33" spans="1:32" ht="49.5" customHeight="1" x14ac:dyDescent="0.3">
      <c r="A33" s="40" t="str">
        <f>3&amp;E33</f>
        <v>3b</v>
      </c>
      <c r="B33" s="186"/>
      <c r="C33" s="187"/>
      <c r="D33" s="188"/>
      <c r="E33" s="46" t="s">
        <v>38</v>
      </c>
      <c r="F33" s="49" t="s">
        <v>86</v>
      </c>
      <c r="G33" s="46" t="s">
        <v>80</v>
      </c>
      <c r="H33" s="154" t="s">
        <v>87</v>
      </c>
      <c r="I33" s="50" t="str">
        <f t="shared" si="1"/>
        <v>Oportunidad de mejora</v>
      </c>
      <c r="J33" s="45">
        <f t="shared" si="4"/>
        <v>30</v>
      </c>
      <c r="K33" s="34">
        <v>0.23456779999999999</v>
      </c>
      <c r="L33" s="45">
        <f t="shared" si="3"/>
        <v>30.234567800000001</v>
      </c>
      <c r="M33" s="35"/>
      <c r="N33" s="35"/>
      <c r="O33" s="35"/>
      <c r="P33" s="35"/>
      <c r="Q33" s="35"/>
      <c r="R33" s="35"/>
      <c r="S33" s="35"/>
      <c r="T33" s="35"/>
      <c r="U33" s="35"/>
      <c r="V33" s="35"/>
      <c r="W33" s="35"/>
      <c r="X33" s="35"/>
      <c r="Y33" s="35"/>
      <c r="Z33" s="35"/>
      <c r="AA33" s="35"/>
      <c r="AB33" s="35"/>
      <c r="AC33" s="35"/>
      <c r="AD33" s="35"/>
      <c r="AE33" s="35"/>
      <c r="AF33" s="35"/>
    </row>
    <row r="34" spans="1:32" ht="66" customHeight="1" x14ac:dyDescent="0.3">
      <c r="A34" s="40" t="str">
        <f>3&amp;E34</f>
        <v>3c</v>
      </c>
      <c r="B34" s="186"/>
      <c r="C34" s="187"/>
      <c r="D34" s="188"/>
      <c r="E34" s="46" t="s">
        <v>41</v>
      </c>
      <c r="F34" s="49" t="s">
        <v>88</v>
      </c>
      <c r="G34" s="46" t="s">
        <v>36</v>
      </c>
      <c r="H34" s="154" t="s">
        <v>89</v>
      </c>
      <c r="I34" s="50" t="str">
        <f t="shared" si="1"/>
        <v>Mantenimiento del control</v>
      </c>
      <c r="J34" s="45">
        <f t="shared" si="4"/>
        <v>40</v>
      </c>
      <c r="K34" s="34">
        <v>0.23456789</v>
      </c>
      <c r="L34" s="45">
        <f t="shared" si="3"/>
        <v>40.234567890000001</v>
      </c>
      <c r="M34" s="35"/>
      <c r="N34" s="35"/>
      <c r="O34" s="35"/>
      <c r="P34" s="35"/>
      <c r="Q34" s="35"/>
      <c r="R34" s="35"/>
      <c r="S34" s="35"/>
      <c r="T34" s="35"/>
      <c r="U34" s="35"/>
      <c r="V34" s="35"/>
      <c r="W34" s="35"/>
      <c r="X34" s="35"/>
      <c r="Y34" s="35"/>
      <c r="Z34" s="35"/>
      <c r="AA34" s="35"/>
      <c r="AB34" s="35"/>
      <c r="AC34" s="35"/>
      <c r="AD34" s="35"/>
      <c r="AE34" s="35"/>
      <c r="AF34" s="35"/>
    </row>
    <row r="35" spans="1:32" ht="60.75" customHeight="1" x14ac:dyDescent="0.3">
      <c r="A35" s="40" t="str">
        <f>4&amp;E35</f>
        <v>4a</v>
      </c>
      <c r="B35" s="189" t="s">
        <v>90</v>
      </c>
      <c r="C35" s="190" t="s">
        <v>71</v>
      </c>
      <c r="D35" s="191" t="s">
        <v>91</v>
      </c>
      <c r="E35" s="41" t="s">
        <v>34</v>
      </c>
      <c r="F35" s="42" t="s">
        <v>92</v>
      </c>
      <c r="G35" s="41" t="s">
        <v>36</v>
      </c>
      <c r="H35" s="156" t="s">
        <v>93</v>
      </c>
      <c r="I35" s="44" t="str">
        <f t="shared" si="1"/>
        <v>Mantenimiento del control</v>
      </c>
      <c r="J35" s="45">
        <f t="shared" si="4"/>
        <v>40</v>
      </c>
      <c r="K35" s="34">
        <v>0.23456789119999999</v>
      </c>
      <c r="L35" s="45">
        <f t="shared" si="3"/>
        <v>40.234567891200001</v>
      </c>
      <c r="M35" s="35"/>
      <c r="N35" s="35"/>
      <c r="O35" s="35"/>
      <c r="P35" s="35"/>
      <c r="Q35" s="35"/>
    </row>
    <row r="36" spans="1:32" ht="62.25" customHeight="1" x14ac:dyDescent="0.3">
      <c r="A36" s="40" t="str">
        <f>4&amp;E36</f>
        <v>4b</v>
      </c>
      <c r="B36" s="189"/>
      <c r="C36" s="190"/>
      <c r="D36" s="191"/>
      <c r="E36" s="46" t="s">
        <v>38</v>
      </c>
      <c r="F36" s="49" t="s">
        <v>94</v>
      </c>
      <c r="G36" s="46" t="s">
        <v>36</v>
      </c>
      <c r="H36" s="156" t="s">
        <v>95</v>
      </c>
      <c r="I36" s="50" t="str">
        <f t="shared" si="1"/>
        <v>Mantenimiento del control</v>
      </c>
      <c r="J36" s="45">
        <f t="shared" si="4"/>
        <v>40</v>
      </c>
      <c r="K36" s="34">
        <v>0.23456789122999999</v>
      </c>
      <c r="L36" s="45">
        <f t="shared" si="3"/>
        <v>40.23456789123</v>
      </c>
      <c r="M36" s="35"/>
      <c r="N36" s="35"/>
      <c r="O36" s="35"/>
      <c r="P36" s="35"/>
      <c r="Q36" s="35"/>
    </row>
    <row r="37" spans="1:32" ht="49.5" customHeight="1" x14ac:dyDescent="0.3">
      <c r="A37" s="40" t="str">
        <f>4&amp;E37</f>
        <v>4c</v>
      </c>
      <c r="B37" s="189"/>
      <c r="C37" s="190"/>
      <c r="D37" s="191"/>
      <c r="E37" s="46" t="s">
        <v>41</v>
      </c>
      <c r="F37" s="49" t="s">
        <v>96</v>
      </c>
      <c r="G37" s="46" t="s">
        <v>80</v>
      </c>
      <c r="H37" s="154" t="s">
        <v>97</v>
      </c>
      <c r="I37" s="50" t="str">
        <f t="shared" si="1"/>
        <v>Oportunidad de mejora</v>
      </c>
      <c r="J37" s="45">
        <f t="shared" si="4"/>
        <v>30</v>
      </c>
      <c r="K37" s="34">
        <v>0.23456789123399999</v>
      </c>
      <c r="L37" s="45">
        <f t="shared" si="3"/>
        <v>30.234567891234001</v>
      </c>
      <c r="M37" s="35"/>
      <c r="N37" s="35"/>
      <c r="O37" s="35"/>
      <c r="P37" s="35"/>
      <c r="Q37" s="35"/>
    </row>
    <row r="38" spans="1:32" ht="78" customHeight="1" x14ac:dyDescent="0.3">
      <c r="A38" s="40" t="str">
        <f>5&amp;E38</f>
        <v>5a</v>
      </c>
      <c r="B38" s="192" t="s">
        <v>98</v>
      </c>
      <c r="C38" s="193" t="s">
        <v>99</v>
      </c>
      <c r="D38" s="194" t="s">
        <v>100</v>
      </c>
      <c r="E38" s="41" t="s">
        <v>34</v>
      </c>
      <c r="F38" s="42" t="s">
        <v>101</v>
      </c>
      <c r="G38" s="41" t="s">
        <v>36</v>
      </c>
      <c r="H38" s="156" t="s">
        <v>102</v>
      </c>
      <c r="I38" s="44" t="str">
        <f t="shared" si="1"/>
        <v>Mantenimiento del control</v>
      </c>
      <c r="J38" s="45">
        <f>+IF(G38="Si",60,IF(G38="En proceso",50,40))</f>
        <v>60</v>
      </c>
      <c r="K38" s="45">
        <v>0.31</v>
      </c>
      <c r="L38" s="45">
        <f t="shared" si="3"/>
        <v>60.31</v>
      </c>
    </row>
    <row r="39" spans="1:32" ht="78.75" customHeight="1" x14ac:dyDescent="0.3">
      <c r="A39" s="40" t="str">
        <f>5&amp;E39</f>
        <v>5b</v>
      </c>
      <c r="B39" s="192"/>
      <c r="C39" s="193"/>
      <c r="D39" s="194"/>
      <c r="E39" s="46" t="s">
        <v>38</v>
      </c>
      <c r="F39" s="49" t="s">
        <v>103</v>
      </c>
      <c r="G39" s="46" t="s">
        <v>80</v>
      </c>
      <c r="H39" s="154" t="s">
        <v>104</v>
      </c>
      <c r="I39" s="50" t="str">
        <f t="shared" si="1"/>
        <v>Oportunidad de mejora</v>
      </c>
      <c r="J39" s="45">
        <f>+IF(G39="Si",60,IF(G39="En proceso",50,40))</f>
        <v>50</v>
      </c>
      <c r="K39" s="45">
        <v>0.32300000000000001</v>
      </c>
      <c r="L39" s="45">
        <f t="shared" si="3"/>
        <v>50.323</v>
      </c>
    </row>
    <row r="40" spans="1:32" ht="61.5" customHeight="1" x14ac:dyDescent="0.3">
      <c r="A40" s="40" t="str">
        <f>5&amp;E40</f>
        <v>5c</v>
      </c>
      <c r="B40" s="192"/>
      <c r="C40" s="193"/>
      <c r="D40" s="194"/>
      <c r="E40" s="46" t="s">
        <v>41</v>
      </c>
      <c r="F40" s="49" t="s">
        <v>105</v>
      </c>
      <c r="G40" s="46" t="s">
        <v>36</v>
      </c>
      <c r="H40" s="154" t="s">
        <v>106</v>
      </c>
      <c r="I40" s="50" t="str">
        <f t="shared" si="1"/>
        <v>Mantenimiento del control</v>
      </c>
      <c r="J40" s="45">
        <f>+IF(G40="Si",60,IF(G40="En proceso",50,40))</f>
        <v>60</v>
      </c>
      <c r="K40" s="45">
        <v>0.32400000000000001</v>
      </c>
      <c r="L40" s="45">
        <f t="shared" si="3"/>
        <v>60.323999999999998</v>
      </c>
    </row>
    <row r="41" spans="1:32" ht="96.75" customHeight="1" x14ac:dyDescent="0.3">
      <c r="A41" s="40" t="str">
        <f>5&amp;E41</f>
        <v>5d</v>
      </c>
      <c r="B41" s="192"/>
      <c r="C41" s="193"/>
      <c r="D41" s="194"/>
      <c r="E41" s="46" t="s">
        <v>44</v>
      </c>
      <c r="F41" s="49" t="s">
        <v>107</v>
      </c>
      <c r="G41" s="46" t="s">
        <v>36</v>
      </c>
      <c r="H41" s="154" t="s">
        <v>108</v>
      </c>
      <c r="I41" s="50" t="str">
        <f t="shared" si="1"/>
        <v>Mantenimiento del control</v>
      </c>
      <c r="J41" s="45">
        <f>+IF(G41="Si",60,IF(G41="En proceso",50,40))</f>
        <v>60</v>
      </c>
      <c r="K41" s="45">
        <v>0.32500000000000001</v>
      </c>
      <c r="L41" s="45">
        <f t="shared" si="3"/>
        <v>60.325000000000003</v>
      </c>
    </row>
    <row r="42" spans="1:32" ht="60.75" customHeight="1" x14ac:dyDescent="0.3">
      <c r="A42" s="40" t="str">
        <f>5&amp;E42</f>
        <v>5e</v>
      </c>
      <c r="B42" s="192"/>
      <c r="C42" s="193"/>
      <c r="D42" s="194"/>
      <c r="E42" s="51" t="s">
        <v>47</v>
      </c>
      <c r="F42" s="52" t="s">
        <v>109</v>
      </c>
      <c r="G42" s="51" t="s">
        <v>36</v>
      </c>
      <c r="H42" s="155" t="s">
        <v>110</v>
      </c>
      <c r="I42" s="53" t="str">
        <f t="shared" si="1"/>
        <v>Mantenimiento del control</v>
      </c>
      <c r="J42" s="45">
        <f>+IF(G42="Si",60,IF(G42="En proceso",50,40))</f>
        <v>60</v>
      </c>
      <c r="K42" s="45">
        <v>0.32600000000000001</v>
      </c>
      <c r="L42" s="45">
        <f t="shared" si="3"/>
        <v>60.326000000000001</v>
      </c>
    </row>
    <row r="43" spans="1:32" ht="75.75" customHeight="1" x14ac:dyDescent="0.3">
      <c r="A43" s="40" t="str">
        <f t="shared" ref="A43:A49" si="5">6&amp;E43</f>
        <v>6a</v>
      </c>
      <c r="B43" s="195" t="s">
        <v>111</v>
      </c>
      <c r="C43" s="196" t="s">
        <v>112</v>
      </c>
      <c r="D43" s="197" t="s">
        <v>113</v>
      </c>
      <c r="E43" s="41" t="s">
        <v>34</v>
      </c>
      <c r="F43" s="42" t="s">
        <v>114</v>
      </c>
      <c r="G43" s="41" t="s">
        <v>36</v>
      </c>
      <c r="H43" s="156" t="s">
        <v>115</v>
      </c>
      <c r="I43" s="44" t="str">
        <f t="shared" si="1"/>
        <v>Mantenimiento del control</v>
      </c>
      <c r="J43" s="45">
        <f t="shared" ref="J43:J49" si="6">+IF(G43="Si",80,IF(G43="En proceso",70,60))</f>
        <v>80</v>
      </c>
      <c r="K43" s="45">
        <v>0.41199999999999998</v>
      </c>
      <c r="L43" s="45">
        <f t="shared" si="3"/>
        <v>80.412000000000006</v>
      </c>
    </row>
    <row r="44" spans="1:32" ht="46.5" customHeight="1" x14ac:dyDescent="0.3">
      <c r="A44" s="40" t="str">
        <f t="shared" si="5"/>
        <v>6b</v>
      </c>
      <c r="B44" s="195"/>
      <c r="C44" s="196"/>
      <c r="D44" s="197"/>
      <c r="E44" s="46" t="s">
        <v>38</v>
      </c>
      <c r="F44" s="49" t="s">
        <v>116</v>
      </c>
      <c r="G44" s="46" t="s">
        <v>36</v>
      </c>
      <c r="H44" s="154" t="s">
        <v>117</v>
      </c>
      <c r="I44" s="50" t="str">
        <f t="shared" si="1"/>
        <v>Mantenimiento del control</v>
      </c>
      <c r="J44" s="45">
        <f t="shared" si="6"/>
        <v>80</v>
      </c>
      <c r="K44" s="45">
        <v>0.4123</v>
      </c>
      <c r="L44" s="45">
        <f t="shared" si="3"/>
        <v>80.412300000000002</v>
      </c>
    </row>
    <row r="45" spans="1:32" ht="51" x14ac:dyDescent="0.3">
      <c r="A45" s="40" t="str">
        <f t="shared" si="5"/>
        <v>6c</v>
      </c>
      <c r="B45" s="195"/>
      <c r="C45" s="196"/>
      <c r="D45" s="197"/>
      <c r="E45" s="46" t="s">
        <v>41</v>
      </c>
      <c r="F45" s="49" t="s">
        <v>118</v>
      </c>
      <c r="G45" s="46" t="s">
        <v>36</v>
      </c>
      <c r="H45" s="154" t="s">
        <v>119</v>
      </c>
      <c r="I45" s="50" t="str">
        <f t="shared" si="1"/>
        <v>Mantenimiento del control</v>
      </c>
      <c r="J45" s="45">
        <f t="shared" si="6"/>
        <v>80</v>
      </c>
      <c r="K45" s="45">
        <v>0.41233999999999998</v>
      </c>
      <c r="L45" s="45">
        <f t="shared" si="3"/>
        <v>80.41234</v>
      </c>
    </row>
    <row r="46" spans="1:32" ht="48" customHeight="1" x14ac:dyDescent="0.3">
      <c r="A46" s="40" t="str">
        <f t="shared" si="5"/>
        <v>6d</v>
      </c>
      <c r="B46" s="195"/>
      <c r="C46" s="196"/>
      <c r="D46" s="197"/>
      <c r="E46" s="46" t="s">
        <v>44</v>
      </c>
      <c r="F46" s="49" t="s">
        <v>120</v>
      </c>
      <c r="G46" s="46" t="s">
        <v>36</v>
      </c>
      <c r="H46" s="154" t="s">
        <v>121</v>
      </c>
      <c r="I46" s="50" t="str">
        <f t="shared" si="1"/>
        <v>Mantenimiento del control</v>
      </c>
      <c r="J46" s="45">
        <f t="shared" si="6"/>
        <v>80</v>
      </c>
      <c r="K46" s="45">
        <v>0.41234500000000002</v>
      </c>
      <c r="L46" s="45">
        <f t="shared" si="3"/>
        <v>80.412345000000002</v>
      </c>
    </row>
    <row r="47" spans="1:32" ht="63.75" x14ac:dyDescent="0.3">
      <c r="A47" s="40" t="str">
        <f t="shared" si="5"/>
        <v>6e</v>
      </c>
      <c r="B47" s="195"/>
      <c r="C47" s="196"/>
      <c r="D47" s="197"/>
      <c r="E47" s="46" t="s">
        <v>47</v>
      </c>
      <c r="F47" s="49" t="s">
        <v>122</v>
      </c>
      <c r="G47" s="46" t="s">
        <v>36</v>
      </c>
      <c r="H47" s="154" t="s">
        <v>123</v>
      </c>
      <c r="I47" s="50" t="str">
        <f t="shared" si="1"/>
        <v>Mantenimiento del control</v>
      </c>
      <c r="J47" s="45">
        <f t="shared" si="6"/>
        <v>80</v>
      </c>
      <c r="K47" s="45">
        <v>0.41234559999999998</v>
      </c>
      <c r="L47" s="45">
        <f t="shared" si="3"/>
        <v>80.412345599999995</v>
      </c>
    </row>
    <row r="48" spans="1:32" ht="84.75" customHeight="1" x14ac:dyDescent="0.3">
      <c r="A48" s="40" t="str">
        <f t="shared" si="5"/>
        <v>6f</v>
      </c>
      <c r="B48" s="195"/>
      <c r="C48" s="196"/>
      <c r="D48" s="197"/>
      <c r="E48" s="46" t="s">
        <v>50</v>
      </c>
      <c r="F48" s="49" t="s">
        <v>124</v>
      </c>
      <c r="G48" s="46" t="s">
        <v>80</v>
      </c>
      <c r="H48" s="154" t="s">
        <v>125</v>
      </c>
      <c r="I48" s="50" t="str">
        <f t="shared" si="1"/>
        <v>Oportunidad de mejora</v>
      </c>
      <c r="J48" s="45">
        <f t="shared" si="6"/>
        <v>70</v>
      </c>
      <c r="K48" s="45">
        <v>0.41234567</v>
      </c>
      <c r="L48" s="45">
        <f t="shared" si="3"/>
        <v>70.412345669999993</v>
      </c>
    </row>
    <row r="49" spans="1:17" ht="78.75" customHeight="1" x14ac:dyDescent="0.3">
      <c r="A49" s="40" t="str">
        <f t="shared" si="5"/>
        <v>6g</v>
      </c>
      <c r="B49" s="195"/>
      <c r="C49" s="196"/>
      <c r="D49" s="197"/>
      <c r="E49" s="51" t="s">
        <v>52</v>
      </c>
      <c r="F49" s="52" t="s">
        <v>126</v>
      </c>
      <c r="G49" s="51" t="s">
        <v>36</v>
      </c>
      <c r="H49" s="155" t="s">
        <v>127</v>
      </c>
      <c r="I49" s="53" t="str">
        <f t="shared" si="1"/>
        <v>Mantenimiento del control</v>
      </c>
      <c r="J49" s="45">
        <f t="shared" si="6"/>
        <v>80</v>
      </c>
      <c r="K49" s="45">
        <v>0.41234567799999999</v>
      </c>
      <c r="L49" s="45">
        <f t="shared" si="3"/>
        <v>80.412345677999994</v>
      </c>
    </row>
    <row r="50" spans="1:17" ht="55.9" customHeight="1" x14ac:dyDescent="0.3">
      <c r="A50" s="40" t="str">
        <f>7&amp;E50</f>
        <v>7a</v>
      </c>
      <c r="B50" s="198" t="s">
        <v>128</v>
      </c>
      <c r="C50" s="199" t="s">
        <v>129</v>
      </c>
      <c r="D50" s="200" t="s">
        <v>130</v>
      </c>
      <c r="E50" s="41" t="s">
        <v>34</v>
      </c>
      <c r="F50" s="42" t="s">
        <v>131</v>
      </c>
      <c r="G50" s="41" t="s">
        <v>36</v>
      </c>
      <c r="H50" s="156" t="s">
        <v>132</v>
      </c>
      <c r="I50" s="44" t="str">
        <f t="shared" si="1"/>
        <v>Mantenimiento del control</v>
      </c>
      <c r="J50" s="45">
        <f t="shared" ref="J50:J59" si="7">+IF(G50="Si",120,IF(G50="En proceso",100,80))</f>
        <v>120</v>
      </c>
      <c r="K50" s="45">
        <v>0.85099999999999998</v>
      </c>
      <c r="L50" s="45">
        <f t="shared" si="3"/>
        <v>120.851</v>
      </c>
    </row>
    <row r="51" spans="1:17" ht="102" customHeight="1" x14ac:dyDescent="0.3">
      <c r="A51" s="40" t="str">
        <f>7&amp;E51</f>
        <v>7d</v>
      </c>
      <c r="B51" s="198"/>
      <c r="C51" s="199"/>
      <c r="D51" s="200"/>
      <c r="E51" s="46" t="s">
        <v>44</v>
      </c>
      <c r="F51" s="49" t="s">
        <v>133</v>
      </c>
      <c r="G51" s="46" t="s">
        <v>80</v>
      </c>
      <c r="H51" s="154" t="s">
        <v>134</v>
      </c>
      <c r="I51" s="50" t="str">
        <f t="shared" si="1"/>
        <v>Oportunidad de mejora</v>
      </c>
      <c r="J51" s="45">
        <f t="shared" si="7"/>
        <v>100</v>
      </c>
      <c r="K51" s="45">
        <v>0.85119999999999996</v>
      </c>
      <c r="L51" s="45">
        <f t="shared" si="3"/>
        <v>100.85120000000001</v>
      </c>
    </row>
    <row r="52" spans="1:17" ht="88.9" customHeight="1" x14ac:dyDescent="0.3">
      <c r="A52" s="40" t="str">
        <f>7&amp;E52</f>
        <v>7f</v>
      </c>
      <c r="B52" s="198"/>
      <c r="C52" s="199"/>
      <c r="D52" s="200"/>
      <c r="E52" s="46" t="s">
        <v>50</v>
      </c>
      <c r="F52" s="49" t="s">
        <v>135</v>
      </c>
      <c r="G52" s="46" t="s">
        <v>80</v>
      </c>
      <c r="H52" s="154" t="s">
        <v>136</v>
      </c>
      <c r="I52" s="50" t="str">
        <f t="shared" si="1"/>
        <v>Oportunidad de mejora</v>
      </c>
      <c r="J52" s="45">
        <f t="shared" si="7"/>
        <v>100</v>
      </c>
      <c r="K52" s="45">
        <v>0.85123000000000004</v>
      </c>
      <c r="L52" s="45">
        <f t="shared" si="3"/>
        <v>100.85123</v>
      </c>
    </row>
    <row r="53" spans="1:17" ht="58.5" customHeight="1" x14ac:dyDescent="0.3">
      <c r="A53" s="40" t="str">
        <f>7&amp;E53</f>
        <v>7g</v>
      </c>
      <c r="B53" s="198"/>
      <c r="C53" s="199"/>
      <c r="D53" s="200"/>
      <c r="E53" s="51" t="s">
        <v>52</v>
      </c>
      <c r="F53" s="52" t="s">
        <v>137</v>
      </c>
      <c r="G53" s="51" t="s">
        <v>36</v>
      </c>
      <c r="H53" s="155" t="s">
        <v>138</v>
      </c>
      <c r="I53" s="53" t="str">
        <f t="shared" si="1"/>
        <v>Mantenimiento del control</v>
      </c>
      <c r="J53" s="45">
        <f t="shared" si="7"/>
        <v>120</v>
      </c>
      <c r="K53" s="45">
        <v>0.85123400000000005</v>
      </c>
      <c r="L53" s="45">
        <f t="shared" si="3"/>
        <v>120.85123400000001</v>
      </c>
    </row>
    <row r="54" spans="1:17" ht="120.75" customHeight="1" x14ac:dyDescent="0.3">
      <c r="A54" s="40" t="str">
        <f>8&amp;E54</f>
        <v>8h</v>
      </c>
      <c r="B54" s="54" t="s">
        <v>139</v>
      </c>
      <c r="C54" s="55" t="s">
        <v>129</v>
      </c>
      <c r="D54" s="56" t="s">
        <v>140</v>
      </c>
      <c r="E54" s="41" t="s">
        <v>55</v>
      </c>
      <c r="F54" s="42" t="s">
        <v>141</v>
      </c>
      <c r="G54" s="41" t="s">
        <v>36</v>
      </c>
      <c r="H54" s="156" t="s">
        <v>142</v>
      </c>
      <c r="I54" s="44" t="str">
        <f t="shared" si="1"/>
        <v>Mantenimiento del control</v>
      </c>
      <c r="J54" s="45">
        <f t="shared" si="7"/>
        <v>120</v>
      </c>
      <c r="K54" s="45">
        <v>0.85123450000000001</v>
      </c>
      <c r="L54" s="45">
        <f t="shared" si="3"/>
        <v>120.8512345</v>
      </c>
    </row>
    <row r="55" spans="1:17" ht="54.75" customHeight="1" x14ac:dyDescent="0.3">
      <c r="A55" s="40" t="str">
        <f>9&amp;E55</f>
        <v>9a</v>
      </c>
      <c r="B55" s="198" t="s">
        <v>143</v>
      </c>
      <c r="C55" s="201" t="s">
        <v>129</v>
      </c>
      <c r="D55" s="202" t="s">
        <v>144</v>
      </c>
      <c r="E55" s="41" t="s">
        <v>34</v>
      </c>
      <c r="F55" s="42" t="s">
        <v>145</v>
      </c>
      <c r="G55" s="41" t="s">
        <v>80</v>
      </c>
      <c r="H55" s="156" t="s">
        <v>146</v>
      </c>
      <c r="I55" s="44" t="str">
        <f t="shared" si="1"/>
        <v>Oportunidad de mejora</v>
      </c>
      <c r="J55" s="45">
        <f t="shared" si="7"/>
        <v>100</v>
      </c>
      <c r="K55" s="34">
        <v>0.85123455999999997</v>
      </c>
      <c r="L55" s="45">
        <f t="shared" si="3"/>
        <v>100.85123455999999</v>
      </c>
      <c r="M55" s="35"/>
      <c r="N55" s="35"/>
      <c r="O55" s="35"/>
      <c r="P55" s="35"/>
      <c r="Q55" s="35"/>
    </row>
    <row r="56" spans="1:17" ht="55.5" customHeight="1" x14ac:dyDescent="0.3">
      <c r="A56" s="40" t="str">
        <f>9&amp;E56</f>
        <v>9b</v>
      </c>
      <c r="B56" s="198"/>
      <c r="C56" s="201"/>
      <c r="D56" s="202"/>
      <c r="E56" s="46" t="s">
        <v>38</v>
      </c>
      <c r="F56" s="49" t="s">
        <v>147</v>
      </c>
      <c r="G56" s="46" t="s">
        <v>36</v>
      </c>
      <c r="H56" s="154" t="s">
        <v>148</v>
      </c>
      <c r="I56" s="50" t="str">
        <f t="shared" si="1"/>
        <v>Mantenimiento del control</v>
      </c>
      <c r="J56" s="45">
        <f t="shared" si="7"/>
        <v>120</v>
      </c>
      <c r="K56" s="34">
        <v>0.851234567</v>
      </c>
      <c r="L56" s="45">
        <f t="shared" si="3"/>
        <v>120.85123456700001</v>
      </c>
      <c r="M56" s="35"/>
      <c r="N56" s="35"/>
      <c r="O56" s="35"/>
      <c r="P56" s="35"/>
      <c r="Q56" s="35"/>
    </row>
    <row r="57" spans="1:17" ht="59.25" customHeight="1" x14ac:dyDescent="0.3">
      <c r="A57" s="40" t="str">
        <f>9&amp;E57</f>
        <v>9c</v>
      </c>
      <c r="B57" s="198"/>
      <c r="C57" s="201"/>
      <c r="D57" s="202"/>
      <c r="E57" s="46" t="s">
        <v>41</v>
      </c>
      <c r="F57" s="49" t="s">
        <v>149</v>
      </c>
      <c r="G57" s="46" t="s">
        <v>80</v>
      </c>
      <c r="H57" s="154" t="s">
        <v>150</v>
      </c>
      <c r="I57" s="50" t="str">
        <f t="shared" si="1"/>
        <v>Oportunidad de mejora</v>
      </c>
      <c r="J57" s="45">
        <f t="shared" si="7"/>
        <v>100</v>
      </c>
      <c r="K57" s="34">
        <v>0.85123456779999995</v>
      </c>
      <c r="L57" s="45">
        <f t="shared" si="3"/>
        <v>100.85123456780001</v>
      </c>
      <c r="M57" s="35"/>
      <c r="N57" s="35"/>
      <c r="O57" s="35"/>
      <c r="P57" s="35"/>
      <c r="Q57" s="35"/>
    </row>
    <row r="58" spans="1:17" ht="56.25" customHeight="1" x14ac:dyDescent="0.3">
      <c r="A58" s="40" t="str">
        <f>9&amp;E58</f>
        <v>9d</v>
      </c>
      <c r="B58" s="198"/>
      <c r="C58" s="201"/>
      <c r="D58" s="202"/>
      <c r="E58" s="46" t="s">
        <v>44</v>
      </c>
      <c r="F58" s="49" t="s">
        <v>151</v>
      </c>
      <c r="G58" s="46" t="s">
        <v>36</v>
      </c>
      <c r="H58" s="154" t="s">
        <v>152</v>
      </c>
      <c r="I58" s="50" t="str">
        <f t="shared" si="1"/>
        <v>Mantenimiento del control</v>
      </c>
      <c r="J58" s="45">
        <f t="shared" si="7"/>
        <v>120</v>
      </c>
      <c r="K58" s="34">
        <v>0.85123456788999996</v>
      </c>
      <c r="L58" s="45">
        <f t="shared" si="3"/>
        <v>120.85123456789</v>
      </c>
      <c r="M58" s="35"/>
      <c r="N58" s="35"/>
      <c r="O58" s="35"/>
      <c r="P58" s="35"/>
      <c r="Q58" s="35"/>
    </row>
    <row r="59" spans="1:17" ht="55.5" customHeight="1" x14ac:dyDescent="0.3">
      <c r="A59" s="40" t="str">
        <f>9&amp;E59</f>
        <v>9e</v>
      </c>
      <c r="B59" s="198"/>
      <c r="C59" s="201"/>
      <c r="D59" s="202"/>
      <c r="E59" s="51" t="s">
        <v>47</v>
      </c>
      <c r="F59" s="52" t="s">
        <v>153</v>
      </c>
      <c r="G59" s="51" t="s">
        <v>36</v>
      </c>
      <c r="H59" s="155" t="s">
        <v>154</v>
      </c>
      <c r="I59" s="53" t="str">
        <f t="shared" si="1"/>
        <v>Mantenimiento del control</v>
      </c>
      <c r="J59" s="45">
        <f t="shared" si="7"/>
        <v>120</v>
      </c>
      <c r="K59" s="34">
        <v>0.85123456789100005</v>
      </c>
      <c r="L59" s="45">
        <f t="shared" si="3"/>
        <v>120.851234567891</v>
      </c>
      <c r="M59" s="35"/>
      <c r="N59" s="35"/>
      <c r="O59" s="35"/>
      <c r="P59" s="35"/>
      <c r="Q59" s="35"/>
    </row>
  </sheetData>
  <mergeCells count="25">
    <mergeCell ref="B50:B53"/>
    <mergeCell ref="C50:C53"/>
    <mergeCell ref="D50:D53"/>
    <mergeCell ref="B55:B59"/>
    <mergeCell ref="C55:C59"/>
    <mergeCell ref="D55:D59"/>
    <mergeCell ref="B38:B42"/>
    <mergeCell ref="C38:C42"/>
    <mergeCell ref="D38:D42"/>
    <mergeCell ref="B43:B49"/>
    <mergeCell ref="C43:C49"/>
    <mergeCell ref="D43:D49"/>
    <mergeCell ref="B32:B34"/>
    <mergeCell ref="C32:C34"/>
    <mergeCell ref="D32:D34"/>
    <mergeCell ref="B35:B37"/>
    <mergeCell ref="C35:C37"/>
    <mergeCell ref="D35:D37"/>
    <mergeCell ref="B14:I14"/>
    <mergeCell ref="B16:B27"/>
    <mergeCell ref="C16:C27"/>
    <mergeCell ref="D16:D27"/>
    <mergeCell ref="B28:B31"/>
    <mergeCell ref="C28:C31"/>
    <mergeCell ref="D28:D31"/>
  </mergeCells>
  <dataValidations count="2">
    <dataValidation type="list" allowBlank="1" showErrorMessage="1" sqref="G16:G53 G55:G59" xr:uid="{00000000-0002-0000-0100-000000000000}">
      <formula1>"Si,No,En proceso"</formula1>
      <formula2>0</formula2>
    </dataValidation>
    <dataValidation type="list" allowBlank="1" showErrorMessage="1" sqref="G54" xr:uid="{00000000-0002-0000-0100-000001000000}">
      <formula1>"Si,No"</formula1>
      <formula2>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4"/>
  <sheetViews>
    <sheetView workbookViewId="0"/>
  </sheetViews>
  <sheetFormatPr baseColWidth="10" defaultColWidth="11" defaultRowHeight="15" x14ac:dyDescent="0.25"/>
  <cols>
    <col min="3" max="3" width="22.85546875" customWidth="1"/>
    <col min="4" max="4" width="22.5703125" customWidth="1"/>
    <col min="5" max="5" width="53.42578125" style="57" customWidth="1"/>
    <col min="7" max="7" width="28.28515625" style="58" customWidth="1"/>
    <col min="8" max="8" width="4.85546875" customWidth="1"/>
    <col min="9" max="9" width="15.28515625" customWidth="1"/>
    <col min="10" max="10" width="22.42578125" customWidth="1"/>
    <col min="11" max="29" width="11.42578125" style="59" customWidth="1"/>
  </cols>
  <sheetData>
    <row r="1" spans="1:11" x14ac:dyDescent="0.25">
      <c r="A1" s="59"/>
      <c r="B1" s="59"/>
      <c r="C1" s="59"/>
      <c r="D1" s="59"/>
      <c r="E1" s="60"/>
      <c r="F1" s="59"/>
      <c r="H1" s="59"/>
      <c r="I1" s="59"/>
      <c r="J1" s="59"/>
    </row>
    <row r="2" spans="1:11" x14ac:dyDescent="0.25">
      <c r="E2" s="60"/>
    </row>
    <row r="3" spans="1:11" x14ac:dyDescent="0.25">
      <c r="E3" s="60"/>
    </row>
    <row r="4" spans="1:11" x14ac:dyDescent="0.25">
      <c r="A4" s="59"/>
      <c r="B4" s="59"/>
      <c r="C4" s="59"/>
      <c r="D4" s="59"/>
      <c r="E4" s="60"/>
      <c r="F4" s="59"/>
      <c r="H4" s="59"/>
      <c r="I4" s="59"/>
      <c r="J4" s="59"/>
    </row>
    <row r="5" spans="1:11" x14ac:dyDescent="0.25">
      <c r="A5" s="59"/>
      <c r="B5" s="59"/>
      <c r="C5" s="59"/>
      <c r="D5" s="59"/>
      <c r="E5" s="60"/>
      <c r="F5" s="59"/>
      <c r="H5" s="59"/>
      <c r="I5" s="59"/>
      <c r="J5" s="59"/>
    </row>
    <row r="6" spans="1:11" x14ac:dyDescent="0.25">
      <c r="A6" s="59"/>
      <c r="B6" s="59"/>
      <c r="C6" s="59"/>
      <c r="D6" s="59"/>
      <c r="E6" s="60"/>
      <c r="F6" s="59"/>
      <c r="H6" s="59"/>
      <c r="I6" s="59"/>
      <c r="J6" s="59"/>
    </row>
    <row r="7" spans="1:11" ht="20.65" customHeight="1" x14ac:dyDescent="0.25">
      <c r="A7" s="59"/>
      <c r="B7" s="59"/>
      <c r="C7" s="203" t="s">
        <v>155</v>
      </c>
      <c r="D7" s="203"/>
      <c r="E7" s="203"/>
      <c r="F7" s="203"/>
      <c r="G7" s="203"/>
      <c r="H7" s="203"/>
      <c r="I7" s="203"/>
      <c r="J7" s="203"/>
      <c r="K7" s="203"/>
    </row>
    <row r="8" spans="1:11" x14ac:dyDescent="0.25">
      <c r="C8" s="61"/>
      <c r="D8" s="61"/>
      <c r="E8" s="62"/>
      <c r="F8" s="63"/>
      <c r="G8" s="64"/>
      <c r="H8" s="63"/>
      <c r="I8" s="65"/>
      <c r="J8" s="63"/>
      <c r="K8" s="63"/>
    </row>
    <row r="9" spans="1:11" ht="16.899999999999999" customHeight="1" x14ac:dyDescent="0.25">
      <c r="A9" s="59"/>
      <c r="B9" s="59"/>
      <c r="C9" s="168" t="s">
        <v>15</v>
      </c>
      <c r="D9" s="168"/>
      <c r="E9" s="169" t="s">
        <v>16</v>
      </c>
      <c r="F9" s="169"/>
      <c r="G9" s="64"/>
      <c r="H9" s="63"/>
      <c r="I9" s="65"/>
      <c r="J9" s="63"/>
      <c r="K9" s="63"/>
    </row>
    <row r="10" spans="1:11" ht="43.15" customHeight="1" x14ac:dyDescent="0.25">
      <c r="A10" s="59"/>
      <c r="B10" s="59"/>
      <c r="C10" s="173" t="s">
        <v>17</v>
      </c>
      <c r="D10" s="173"/>
      <c r="E10" s="174" t="s">
        <v>234</v>
      </c>
      <c r="F10" s="174"/>
      <c r="G10" s="66"/>
      <c r="H10" s="67">
        <v>1</v>
      </c>
      <c r="I10" s="65"/>
      <c r="J10" s="63"/>
      <c r="K10" s="63"/>
    </row>
    <row r="11" spans="1:11" ht="37.15" customHeight="1" x14ac:dyDescent="0.25">
      <c r="A11" s="59"/>
      <c r="B11" s="59"/>
      <c r="C11" s="175" t="s">
        <v>19</v>
      </c>
      <c r="D11" s="175"/>
      <c r="E11" s="176" t="s">
        <v>235</v>
      </c>
      <c r="F11" s="176"/>
      <c r="G11" s="68" t="s">
        <v>156</v>
      </c>
      <c r="H11" s="67" t="s">
        <v>236</v>
      </c>
      <c r="I11" s="65"/>
      <c r="J11" s="63"/>
      <c r="K11" s="63"/>
    </row>
    <row r="12" spans="1:11" ht="56.45" customHeight="1" x14ac:dyDescent="0.25">
      <c r="A12" s="59"/>
      <c r="B12" s="59"/>
      <c r="C12" s="177" t="s">
        <v>21</v>
      </c>
      <c r="D12" s="177"/>
      <c r="E12" s="178" t="s">
        <v>237</v>
      </c>
      <c r="F12" s="178"/>
      <c r="G12" s="69"/>
      <c r="H12" s="67">
        <v>0.25</v>
      </c>
      <c r="I12" s="65"/>
      <c r="J12" s="63"/>
      <c r="K12" s="63"/>
    </row>
    <row r="13" spans="1:11" x14ac:dyDescent="0.25">
      <c r="E13" s="60"/>
    </row>
    <row r="14" spans="1:11" x14ac:dyDescent="0.25">
      <c r="E14" s="60"/>
    </row>
    <row r="15" spans="1:11" x14ac:dyDescent="0.25">
      <c r="E15" s="60"/>
    </row>
    <row r="16" spans="1:11" x14ac:dyDescent="0.25">
      <c r="E16" s="60"/>
    </row>
    <row r="17" spans="1:10" ht="11.65" customHeight="1" x14ac:dyDescent="0.25">
      <c r="A17" s="59"/>
      <c r="B17" s="59"/>
      <c r="C17" s="204" t="s">
        <v>157</v>
      </c>
      <c r="D17" s="205" t="s">
        <v>158</v>
      </c>
      <c r="E17" s="205"/>
      <c r="F17" s="206" t="s">
        <v>159</v>
      </c>
      <c r="G17" s="207" t="s">
        <v>160</v>
      </c>
      <c r="H17" s="70"/>
      <c r="I17" s="208" t="s">
        <v>161</v>
      </c>
      <c r="J17" s="208" t="s">
        <v>162</v>
      </c>
    </row>
    <row r="18" spans="1:10" ht="28.9" customHeight="1" x14ac:dyDescent="0.25">
      <c r="A18" s="59"/>
      <c r="B18" s="59"/>
      <c r="C18" s="204"/>
      <c r="D18" s="71" t="s">
        <v>163</v>
      </c>
      <c r="E18" s="72" t="s">
        <v>27</v>
      </c>
      <c r="F18" s="206"/>
      <c r="G18" s="207"/>
      <c r="H18" s="70"/>
      <c r="I18" s="208"/>
      <c r="J18" s="208"/>
    </row>
    <row r="19" spans="1:10" ht="52.15" customHeight="1" x14ac:dyDescent="0.25">
      <c r="A19" s="59"/>
      <c r="B19" s="59"/>
      <c r="C19" s="73">
        <v>1</v>
      </c>
      <c r="D19" s="209" t="s">
        <v>32</v>
      </c>
      <c r="E19" s="42" t="str">
        <f>+IFERROR(INDEX(Hoja1!$E$2:$E$45,MATCH('Análisis Resultados'!C19,Hoja1!$H$2:$H$45,0)),"")</f>
        <v>Documento interno o adopción del MECI actualizado</v>
      </c>
      <c r="F19" s="74" t="s">
        <v>36</v>
      </c>
      <c r="G19" s="75" t="s">
        <v>234</v>
      </c>
      <c r="I19" s="76">
        <f t="shared" ref="I19:I62" si="0">+IF(F19="Si",1,IF(F19="En proceso",0.5,0))</f>
        <v>1</v>
      </c>
      <c r="J19" s="210">
        <v>1</v>
      </c>
    </row>
    <row r="20" spans="1:10" ht="48" x14ac:dyDescent="0.25">
      <c r="A20" s="59"/>
      <c r="B20" s="59"/>
      <c r="C20" s="73">
        <v>2</v>
      </c>
      <c r="D20" s="209"/>
      <c r="E20" s="49" t="str">
        <f>+IFERROR(INDEX(Hoja1!$E$2:$E$45,MATCH('Análisis Resultados'!C20,Hoja1!$H$2:$H$45,0)),"")</f>
        <v>Un documento tal como un código de ética, integridad u otro que formalice los estándares de conducta, los principios institucionales o los valores del servicio público</v>
      </c>
      <c r="F20" s="74" t="s">
        <v>36</v>
      </c>
      <c r="G20" s="77" t="str">
        <f t="shared" ref="G20:G62" si="1">+IF(F20="Si","Existe requerimiento pero se requiere actividades  dirigidas a su mantenimiento dentro del marco de las lineas de defensa.",IF(F20="En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20" s="78">
        <f t="shared" si="0"/>
        <v>1</v>
      </c>
      <c r="J20" s="210"/>
    </row>
    <row r="21" spans="1:10" ht="48" x14ac:dyDescent="0.25">
      <c r="A21" s="59"/>
      <c r="B21" s="59"/>
      <c r="C21" s="73">
        <v>3</v>
      </c>
      <c r="D21" s="209"/>
      <c r="E21" s="49" t="str">
        <f>+IFERROR(INDEX(Hoja1!$E$2:$E$45,MATCH('Análisis Resultados'!C21,Hoja1!$H$2:$H$45,0)),"")</f>
        <v>Planes, programas y proyectos de acuerdo con las normas que rigen y atendiendo con su propósito fundamental institucional (misión)</v>
      </c>
      <c r="F21" s="74" t="s">
        <v>36</v>
      </c>
      <c r="G21" s="77" t="str">
        <f t="shared" si="1"/>
        <v>Existe requerimiento pero se requiere actividades  dirigidas a su mantenimiento dentro del marco de las lineas de defensa.</v>
      </c>
      <c r="I21" s="78">
        <f t="shared" si="0"/>
        <v>1</v>
      </c>
      <c r="J21" s="210"/>
    </row>
    <row r="22" spans="1:10" ht="45" customHeight="1" x14ac:dyDescent="0.25">
      <c r="A22" s="59"/>
      <c r="B22" s="59"/>
      <c r="C22" s="73">
        <v>4</v>
      </c>
      <c r="D22" s="209"/>
      <c r="E22" s="49" t="str">
        <f>+IFERROR(INDEX(Hoja1!$E$2:$E$45,MATCH('Análisis Resultados'!C22,Hoja1!$H$2:$H$45,0)),"")</f>
        <v>Una estructura organizacional formalizada (organigrama)</v>
      </c>
      <c r="F22" s="74" t="s">
        <v>36</v>
      </c>
      <c r="G22" s="77" t="str">
        <f t="shared" si="1"/>
        <v>Existe requerimiento pero se requiere actividades  dirigidas a su mantenimiento dentro del marco de las lineas de defensa.</v>
      </c>
      <c r="I22" s="78">
        <f t="shared" si="0"/>
        <v>1</v>
      </c>
      <c r="J22" s="210"/>
    </row>
    <row r="23" spans="1:10" ht="48" x14ac:dyDescent="0.25">
      <c r="A23" s="59"/>
      <c r="B23" s="59"/>
      <c r="C23" s="73">
        <v>5</v>
      </c>
      <c r="D23" s="209"/>
      <c r="E23" s="49" t="str">
        <f>+IFERROR(INDEX(Hoja1!$E$2:$E$45,MATCH('Análisis Resultados'!C23,Hoja1!$H$2:$H$45,0)),"")</f>
        <v>Un manual de funciones que describa los empleos de la entidad</v>
      </c>
      <c r="F23" s="74" t="s">
        <v>36</v>
      </c>
      <c r="G23" s="77" t="str">
        <f t="shared" si="1"/>
        <v>Existe requerimiento pero se requiere actividades  dirigidas a su mantenimiento dentro del marco de las lineas de defensa.</v>
      </c>
      <c r="I23" s="78">
        <f t="shared" si="0"/>
        <v>1</v>
      </c>
      <c r="J23" s="210"/>
    </row>
    <row r="24" spans="1:10" ht="48" x14ac:dyDescent="0.25">
      <c r="A24" s="59"/>
      <c r="B24" s="59"/>
      <c r="C24" s="73">
        <v>6</v>
      </c>
      <c r="D24" s="209"/>
      <c r="E24" s="49" t="str">
        <f>+IFERROR(INDEX(Hoja1!$E$2:$E$45,MATCH('Análisis Resultados'!C24,Hoja1!$H$2:$H$45,0)),"")</f>
        <v>La documentación de sus procesos y procedimientos o bien una lista de actividades principales que permitan conocer el estado de su gestión</v>
      </c>
      <c r="F24" s="74" t="s">
        <v>36</v>
      </c>
      <c r="G24" s="77" t="str">
        <f t="shared" si="1"/>
        <v>Existe requerimiento pero se requiere actividades  dirigidas a su mantenimiento dentro del marco de las lineas de defensa.</v>
      </c>
      <c r="I24" s="78">
        <f t="shared" si="0"/>
        <v>1</v>
      </c>
      <c r="J24" s="210"/>
    </row>
    <row r="25" spans="1:10" ht="48" x14ac:dyDescent="0.25">
      <c r="A25" s="59"/>
      <c r="B25" s="59"/>
      <c r="C25" s="73">
        <v>7</v>
      </c>
      <c r="D25" s="209"/>
      <c r="E25" s="49" t="str">
        <f>+IFERROR(INDEX(Hoja1!$E$2:$E$45,MATCH('Análisis Resultados'!C25,Hoja1!$H$2:$H$45,0)),"")</f>
        <v>Vinculación de los servidores públicos de acuerdo con el marco normativo que les rige (carrera administrativa, libre nombramiento y remoción, entre otros)</v>
      </c>
      <c r="F25" s="74" t="s">
        <v>36</v>
      </c>
      <c r="G25" s="77" t="str">
        <f t="shared" si="1"/>
        <v>Existe requerimiento pero se requiere actividades  dirigidas a su mantenimiento dentro del marco de las lineas de defensa.</v>
      </c>
      <c r="I25" s="78">
        <f t="shared" si="0"/>
        <v>1</v>
      </c>
      <c r="J25" s="210"/>
    </row>
    <row r="26" spans="1:10" ht="48" x14ac:dyDescent="0.25">
      <c r="A26" s="59"/>
      <c r="B26" s="59"/>
      <c r="C26" s="73">
        <v>8</v>
      </c>
      <c r="D26" s="209"/>
      <c r="E26" s="49" t="str">
        <f>+IFERROR(INDEX(Hoja1!$E$2:$E$45,MATCH('Análisis Resultados'!C26,Hoja1!$H$2:$H$45,0)),"")</f>
        <v>Procesos de inducción, capacitación y bienestar social para sus servidores públicos, de manera directa o en asociación con otras entidades municipales</v>
      </c>
      <c r="F26" s="74" t="s">
        <v>36</v>
      </c>
      <c r="G26" s="77" t="str">
        <f t="shared" si="1"/>
        <v>Existe requerimiento pero se requiere actividades  dirigidas a su mantenimiento dentro del marco de las lineas de defensa.</v>
      </c>
      <c r="I26" s="78">
        <f t="shared" si="0"/>
        <v>1</v>
      </c>
      <c r="J26" s="210"/>
    </row>
    <row r="27" spans="1:10" ht="48" x14ac:dyDescent="0.25">
      <c r="A27" s="59"/>
      <c r="B27" s="59"/>
      <c r="C27" s="73">
        <v>9</v>
      </c>
      <c r="D27" s="209"/>
      <c r="E27" s="49" t="str">
        <f>+IFERROR(INDEX(Hoja1!$E$2:$E$45,MATCH('Análisis Resultados'!C27,Hoja1!$H$2:$H$45,0)),"")</f>
        <v>Evaluación a los servidores públicos de acuerdo con el marco normativo que le rige</v>
      </c>
      <c r="F27" s="74" t="s">
        <v>36</v>
      </c>
      <c r="G27" s="77" t="str">
        <f t="shared" si="1"/>
        <v>Existe requerimiento pero se requiere actividades  dirigidas a su mantenimiento dentro del marco de las lineas de defensa.</v>
      </c>
      <c r="I27" s="78">
        <f t="shared" si="0"/>
        <v>1</v>
      </c>
      <c r="J27" s="210"/>
    </row>
    <row r="28" spans="1:10" ht="48" x14ac:dyDescent="0.25">
      <c r="A28" s="59"/>
      <c r="B28" s="59"/>
      <c r="C28" s="73">
        <v>10</v>
      </c>
      <c r="D28" s="209"/>
      <c r="E28" s="49" t="str">
        <f>+IFERROR(INDEX(Hoja1!$E$2:$E$45,MATCH('Análisis Resultados'!C28,Hoja1!$H$2:$H$45,0)),"")</f>
        <v>Procesos de desvinculación de servidores de acuerdo con lo previsto en la Constitución Política y las leyes</v>
      </c>
      <c r="F28" s="74" t="s">
        <v>36</v>
      </c>
      <c r="G28" s="77" t="str">
        <f t="shared" si="1"/>
        <v>Existe requerimiento pero se requiere actividades  dirigidas a su mantenimiento dentro del marco de las lineas de defensa.</v>
      </c>
      <c r="I28" s="78">
        <f t="shared" si="0"/>
        <v>1</v>
      </c>
      <c r="J28" s="210"/>
    </row>
    <row r="29" spans="1:10" ht="48" x14ac:dyDescent="0.25">
      <c r="A29" s="59"/>
      <c r="B29" s="59"/>
      <c r="C29" s="73">
        <v>11</v>
      </c>
      <c r="D29" s="209"/>
      <c r="E29" s="49" t="str">
        <f>+IFERROR(INDEX(Hoja1!$E$2:$E$45,MATCH('Análisis Resultados'!C29,Hoja1!$H$2:$H$45,0)),"")</f>
        <v>Mecanismos de rendición de cuentas a la ciudadanía</v>
      </c>
      <c r="F29" s="74" t="s">
        <v>36</v>
      </c>
      <c r="G29" s="77" t="str">
        <f t="shared" si="1"/>
        <v>Existe requerimiento pero se requiere actividades  dirigidas a su mantenimiento dentro del marco de las lineas de defensa.</v>
      </c>
      <c r="I29" s="78">
        <f t="shared" si="0"/>
        <v>1</v>
      </c>
      <c r="J29" s="210"/>
    </row>
    <row r="30" spans="1:10" ht="48" x14ac:dyDescent="0.25">
      <c r="A30" s="59"/>
      <c r="B30" s="59"/>
      <c r="C30" s="73">
        <v>12</v>
      </c>
      <c r="D30" s="209"/>
      <c r="E30" s="52" t="str">
        <f>+IFERROR(INDEX(Hoja1!$E$2:$E$45,MATCH('Análisis Resultados'!C30,Hoja1!$H$2:$H$45,0)),"")</f>
        <v>Presentación oportuna de sus informes de gestión a las autoridades competentes</v>
      </c>
      <c r="F30" s="79" t="s">
        <v>36</v>
      </c>
      <c r="G30" s="80" t="str">
        <f t="shared" si="1"/>
        <v>Existe requerimiento pero se requiere actividades  dirigidas a su mantenimiento dentro del marco de las lineas de defensa.</v>
      </c>
      <c r="I30" s="81">
        <f t="shared" si="0"/>
        <v>1</v>
      </c>
      <c r="J30" s="210"/>
    </row>
    <row r="31" spans="1:10" ht="36" customHeight="1" x14ac:dyDescent="0.25">
      <c r="A31" s="59"/>
      <c r="B31" s="59"/>
      <c r="C31" s="73">
        <v>13</v>
      </c>
      <c r="D31" s="213" t="s">
        <v>71</v>
      </c>
      <c r="E31" s="42" t="str">
        <f>+IFERROR(INDEX(Hoja1!$E$2:$E$45,MATCH('Análisis Resultados'!C31,Hoja1!$H$2:$H$45,0)),"")</f>
        <v>Si su capacidad e infraestructura lo permite, identificación de riesgos asociados a las tecnologías de la información y las comunicaciones</v>
      </c>
      <c r="F31" s="82" t="s">
        <v>80</v>
      </c>
      <c r="G31" s="75" t="str">
        <f t="shared" si="1"/>
        <v>Se encuentra en proceso, pero requiere continuar con acciones dirigidas a contar con dicho aspecto de control.</v>
      </c>
      <c r="I31" s="76">
        <f t="shared" si="0"/>
        <v>0.5</v>
      </c>
      <c r="J31" s="214">
        <v>0.85</v>
      </c>
    </row>
    <row r="32" spans="1:10" ht="45.6" customHeight="1" x14ac:dyDescent="0.25">
      <c r="A32" s="59"/>
      <c r="B32" s="59"/>
      <c r="C32" s="73">
        <v>14</v>
      </c>
      <c r="D32" s="213"/>
      <c r="E32" s="49" t="str">
        <f>+IFERROR(INDEX(Hoja1!$E$2:$E$45,MATCH('Análisis Resultados'!C32,Hoja1!$H$2:$H$45,0)),"")</f>
        <v>Informan de manera periódica a quien corresponda sobre el desempeño de las actividades de gestión de riesgos</v>
      </c>
      <c r="F32" s="74" t="s">
        <v>80</v>
      </c>
      <c r="G32" s="77" t="str">
        <f t="shared" si="1"/>
        <v>Se encuentra en proceso, pero requiere continuar con acciones dirigidas a contar con dicho aspecto de control.</v>
      </c>
      <c r="I32" s="78">
        <f t="shared" si="0"/>
        <v>0.5</v>
      </c>
      <c r="J32" s="214"/>
    </row>
    <row r="33" spans="1:10" ht="43.15" customHeight="1" x14ac:dyDescent="0.25">
      <c r="A33" s="59"/>
      <c r="B33" s="59"/>
      <c r="C33" s="73">
        <v>15</v>
      </c>
      <c r="D33" s="213"/>
      <c r="E33" s="49" t="str">
        <f>+IFERROR(INDEX(Hoja1!$E$2:$E$45,MATCH('Análisis Resultados'!C33,Hoja1!$H$2:$H$45,0)),"")</f>
        <v>Solamente hasta que un organismo de control actúa se definen acciones de mejora.</v>
      </c>
      <c r="F33" s="74" t="s">
        <v>80</v>
      </c>
      <c r="G33" s="77" t="str">
        <f t="shared" si="1"/>
        <v>Se encuentra en proceso, pero requiere continuar con acciones dirigidas a contar con dicho aspecto de control.</v>
      </c>
      <c r="I33" s="78">
        <f t="shared" si="0"/>
        <v>0.5</v>
      </c>
      <c r="J33" s="214"/>
    </row>
    <row r="34" spans="1:10" ht="48" x14ac:dyDescent="0.25">
      <c r="A34" s="59"/>
      <c r="B34" s="59"/>
      <c r="C34" s="73">
        <v>16</v>
      </c>
      <c r="D34" s="213"/>
      <c r="E34" s="49" t="str">
        <f>+IFERROR(INDEX(Hoja1!$E$2:$E$45,MATCH('Análisis Resultados'!C34,Hoja1!$H$2:$H$45,0)),"")</f>
        <v>La identificación de cambios en su entorno que pueden generar consecuencias negativas en su gestión</v>
      </c>
      <c r="F34" s="74" t="s">
        <v>36</v>
      </c>
      <c r="G34" s="77" t="str">
        <f t="shared" si="1"/>
        <v>Existe requerimiento pero se requiere actividades  dirigidas a su mantenimiento dentro del marco de las lineas de defensa.</v>
      </c>
      <c r="I34" s="78">
        <f t="shared" si="0"/>
        <v>1</v>
      </c>
      <c r="J34" s="214"/>
    </row>
    <row r="35" spans="1:10" ht="54" customHeight="1" x14ac:dyDescent="0.25">
      <c r="A35" s="59"/>
      <c r="B35" s="59"/>
      <c r="C35" s="73">
        <v>17</v>
      </c>
      <c r="D35" s="213"/>
      <c r="E35" s="49" t="str">
        <f>+IFERROR(INDEX(Hoja1!$E$2:$E$45,MATCH('Análisis Resultados'!C35,Hoja1!$H$2:$H$45,0)),"")</f>
        <v>La identificación de aquellos problemas o aspectos que pueden afectar el cumplimiento de los planes de la entidad y en general su gestión institucional (riesgos)</v>
      </c>
      <c r="F35" s="74" t="s">
        <v>36</v>
      </c>
      <c r="G35" s="77" t="str">
        <f t="shared" si="1"/>
        <v>Existe requerimiento pero se requiere actividades  dirigidas a su mantenimiento dentro del marco de las lineas de defensa.</v>
      </c>
      <c r="I35" s="78">
        <f t="shared" si="0"/>
        <v>1</v>
      </c>
      <c r="J35" s="214"/>
    </row>
    <row r="36" spans="1:10" ht="48" x14ac:dyDescent="0.25">
      <c r="A36" s="59"/>
      <c r="B36" s="59"/>
      <c r="C36" s="73">
        <v>18</v>
      </c>
      <c r="D36" s="213"/>
      <c r="E36" s="49" t="str">
        <f>+IFERROR(INDEX(Hoja1!$E$2:$E$45,MATCH('Análisis Resultados'!C36,Hoja1!$H$2:$H$45,0)),"")</f>
        <v>La identificación  de los riesgos relacionados con posibles actos de corrupción en el ejercicio de sus funciones</v>
      </c>
      <c r="F36" s="74" t="s">
        <v>36</v>
      </c>
      <c r="G36" s="77" t="str">
        <f t="shared" si="1"/>
        <v>Existe requerimiento pero se requiere actividades  dirigidas a su mantenimiento dentro del marco de las lineas de defensa.</v>
      </c>
      <c r="I36" s="78">
        <f t="shared" si="0"/>
        <v>1</v>
      </c>
      <c r="J36" s="214"/>
    </row>
    <row r="37" spans="1:10" ht="45.6" customHeight="1" x14ac:dyDescent="0.25">
      <c r="A37" s="59"/>
      <c r="B37" s="59"/>
      <c r="C37" s="73">
        <v>19</v>
      </c>
      <c r="D37" s="213"/>
      <c r="E37" s="49" t="str">
        <f>+IFERROR(INDEX(Hoja1!$E$2:$E$45,MATCH('Análisis Resultados'!C37,Hoja1!$H$2:$H$45,0)),"")</f>
        <v>Hacen seguimiento a los problemas (riesgos)  que pueden afectar el cumplimiento de sus procesos, programas o proyectos a cargo</v>
      </c>
      <c r="F37" s="74" t="s">
        <v>36</v>
      </c>
      <c r="G37" s="77" t="str">
        <f t="shared" si="1"/>
        <v>Existe requerimiento pero se requiere actividades  dirigidas a su mantenimiento dentro del marco de las lineas de defensa.</v>
      </c>
      <c r="I37" s="78">
        <f t="shared" si="0"/>
        <v>1</v>
      </c>
      <c r="J37" s="214"/>
    </row>
    <row r="38" spans="1:10" ht="48" x14ac:dyDescent="0.25">
      <c r="A38" s="59"/>
      <c r="B38" s="59"/>
      <c r="C38" s="73">
        <v>20</v>
      </c>
      <c r="D38" s="213"/>
      <c r="E38" s="49" t="str">
        <f>+IFERROR(INDEX(Hoja1!$E$2:$E$45,MATCH('Análisis Resultados'!C38,Hoja1!$H$2:$H$45,0)),"")</f>
        <v>Identifican deficiencias en las maneras de  controlar los riesgos o problemas en sus procesos, programas o proyectos, y propone los ajustes necesarios</v>
      </c>
      <c r="F38" s="74" t="s">
        <v>36</v>
      </c>
      <c r="G38" s="77" t="str">
        <f t="shared" si="1"/>
        <v>Existe requerimiento pero se requiere actividades  dirigidas a su mantenimiento dentro del marco de las lineas de defensa.</v>
      </c>
      <c r="I38" s="78">
        <f t="shared" si="0"/>
        <v>1</v>
      </c>
      <c r="J38" s="214"/>
    </row>
    <row r="39" spans="1:10" ht="48" x14ac:dyDescent="0.25">
      <c r="A39" s="59"/>
      <c r="B39" s="59"/>
      <c r="C39" s="73">
        <v>21</v>
      </c>
      <c r="D39" s="213"/>
      <c r="E39" s="49" t="str">
        <f>+IFERROR(INDEX(Hoja1!$E$2:$E$45,MATCH('Análisis Resultados'!C39,Hoja1!$H$2:$H$45,0)),"")</f>
        <v>Se definen espacios de reunión para conocerlos y proponer acciones para su solución</v>
      </c>
      <c r="F39" s="74" t="s">
        <v>36</v>
      </c>
      <c r="G39" s="77" t="str">
        <f t="shared" si="1"/>
        <v>Existe requerimiento pero se requiere actividades  dirigidas a su mantenimiento dentro del marco de las lineas de defensa.</v>
      </c>
      <c r="I39" s="78">
        <f t="shared" si="0"/>
        <v>1</v>
      </c>
      <c r="J39" s="214"/>
    </row>
    <row r="40" spans="1:10" ht="48" x14ac:dyDescent="0.25">
      <c r="A40" s="59"/>
      <c r="B40" s="59"/>
      <c r="C40" s="73">
        <v>22</v>
      </c>
      <c r="D40" s="213"/>
      <c r="E40" s="83" t="str">
        <f>+IFERROR(INDEX(Hoja1!$E$2:$E$45,MATCH('Análisis Resultados'!C40,Hoja1!$H$2:$H$45,0)),"")</f>
        <v>Cada líder del equipo autónomamente toma las acciones para solucionarlos.</v>
      </c>
      <c r="F40" s="84" t="s">
        <v>36</v>
      </c>
      <c r="G40" s="85" t="str">
        <f t="shared" si="1"/>
        <v>Existe requerimiento pero se requiere actividades  dirigidas a su mantenimiento dentro del marco de las lineas de defensa.</v>
      </c>
      <c r="I40" s="86">
        <f t="shared" si="0"/>
        <v>1</v>
      </c>
      <c r="J40" s="214"/>
    </row>
    <row r="41" spans="1:10" ht="70.150000000000006" customHeight="1" x14ac:dyDescent="0.25">
      <c r="A41" s="59"/>
      <c r="B41" s="59"/>
      <c r="C41" s="73">
        <v>23</v>
      </c>
      <c r="D41" s="215" t="s">
        <v>99</v>
      </c>
      <c r="E41" s="42" t="str">
        <f>+IFERROR(INDEX(Hoja1!$E$2:$E$45,MATCH('Análisis Resultados'!C41,Hoja1!$H$2:$H$45,0)),"")</f>
        <v>Mecanismos de verificación de si se están o no mitigando los riesgos, o en su defecto, elaboración de planes de contingencia para subsanar sus consecuencias</v>
      </c>
      <c r="F41" s="82" t="s">
        <v>80</v>
      </c>
      <c r="G41" s="75" t="str">
        <f t="shared" si="1"/>
        <v>Se encuentra en proceso, pero requiere continuar con acciones dirigidas a contar con dicho aspecto de control.</v>
      </c>
      <c r="I41" s="76">
        <f t="shared" si="0"/>
        <v>0.5</v>
      </c>
      <c r="J41" s="216">
        <v>0.9</v>
      </c>
    </row>
    <row r="42" spans="1:10" ht="51" x14ac:dyDescent="0.25">
      <c r="A42" s="59"/>
      <c r="B42" s="59"/>
      <c r="C42" s="73">
        <v>24</v>
      </c>
      <c r="D42" s="215"/>
      <c r="E42" s="49" t="str">
        <f>+IFERROR(INDEX(Hoja1!$E$2:$E$45,MATCH('Análisis Resultados'!C42,Hoja1!$H$2:$H$45,0)),"")</f>
        <v>La definición de acciones o actividades para para dar tratamiento a los problemas identificados (mitigación de riesgos), incluyendo aquellos asociados a posibles actos de corrupción</v>
      </c>
      <c r="F42" s="74" t="s">
        <v>36</v>
      </c>
      <c r="G42" s="77" t="str">
        <f t="shared" si="1"/>
        <v>Existe requerimiento pero se requiere actividades  dirigidas a su mantenimiento dentro del marco de las lineas de defensa.</v>
      </c>
      <c r="I42" s="78">
        <f t="shared" si="0"/>
        <v>1</v>
      </c>
      <c r="J42" s="216"/>
    </row>
    <row r="43" spans="1:10" ht="68.45" customHeight="1" x14ac:dyDescent="0.25">
      <c r="A43" s="59"/>
      <c r="B43" s="59"/>
      <c r="C43" s="73">
        <v>25</v>
      </c>
      <c r="D43" s="215"/>
      <c r="E43" s="49" t="str">
        <f>+IFERROR(INDEX(Hoja1!$E$2:$E$45,MATCH('Análisis Resultados'!C43,Hoja1!$H$2:$H$45,0)),"")</f>
        <v>Planes, acciones o estrategias que permitan subsanar las consecuencias de la materialización de los riesgos, cuando se presentan</v>
      </c>
      <c r="F43" s="74" t="s">
        <v>36</v>
      </c>
      <c r="G43" s="77" t="str">
        <f t="shared" si="1"/>
        <v>Existe requerimiento pero se requiere actividades  dirigidas a su mantenimiento dentro del marco de las lineas de defensa.</v>
      </c>
      <c r="I43" s="78">
        <f t="shared" si="0"/>
        <v>1</v>
      </c>
      <c r="J43" s="216"/>
    </row>
    <row r="44" spans="1:10" ht="54.4" customHeight="1" x14ac:dyDescent="0.25">
      <c r="A44" s="59"/>
      <c r="B44" s="59"/>
      <c r="C44" s="73">
        <v>26</v>
      </c>
      <c r="D44" s="215"/>
      <c r="E44" s="49" t="str">
        <f>+IFERROR(INDEX(Hoja1!$E$2:$E$45,MATCH('Análisis Resultados'!C44,Hoja1!$H$2:$H$45,0)),"")</f>
        <v>Un documento que consolide  los riesgos  y el tratamiento que se les da, incluyendo aquellos que conllevan posibles actos de corrupción y si la capacidad e infraestructura lo permite, los asociados con las tecnologías de la información y las comunicaciones</v>
      </c>
      <c r="F44" s="74" t="s">
        <v>36</v>
      </c>
      <c r="G44" s="77" t="str">
        <f t="shared" si="1"/>
        <v>Existe requerimiento pero se requiere actividades  dirigidas a su mantenimiento dentro del marco de las lineas de defensa.</v>
      </c>
      <c r="I44" s="78">
        <f t="shared" si="0"/>
        <v>1</v>
      </c>
      <c r="J44" s="216"/>
    </row>
    <row r="45" spans="1:10" ht="45.6" customHeight="1" x14ac:dyDescent="0.25">
      <c r="A45" s="59"/>
      <c r="B45" s="59"/>
      <c r="C45" s="73">
        <v>27</v>
      </c>
      <c r="D45" s="215"/>
      <c r="E45" s="52" t="str">
        <f>+IFERROR(INDEX(Hoja1!$E$2:$E$45,MATCH('Análisis Resultados'!C45,Hoja1!$H$2:$H$45,0)),"")</f>
        <v>Un plan anticorrupción y de servicio al ciudadano con los temas que le aplican, publicado en algún medio para conocimiento de la ciudadanía</v>
      </c>
      <c r="F45" s="79" t="s">
        <v>36</v>
      </c>
      <c r="G45" s="80" t="str">
        <f t="shared" si="1"/>
        <v>Existe requerimiento pero se requiere actividades  dirigidas a su mantenimiento dentro del marco de las lineas de defensa.</v>
      </c>
      <c r="I45" s="81">
        <f t="shared" si="0"/>
        <v>1</v>
      </c>
      <c r="J45" s="216"/>
    </row>
    <row r="46" spans="1:10" ht="51" customHeight="1" x14ac:dyDescent="0.25">
      <c r="A46" s="59"/>
      <c r="B46" s="59"/>
      <c r="C46" s="73">
        <v>28</v>
      </c>
      <c r="D46" s="217" t="s">
        <v>112</v>
      </c>
      <c r="E46" s="87" t="str">
        <f>+IFERROR(INDEX(Hoja1!$E$2:$E$45,MATCH('Análisis Resultados'!C46,Hoja1!$H$2:$H$45,0)),"")</f>
        <v>Identificación de información necesaria para la operación de la entidad (normograma, presupuesto, talento humano, infraestructura física y tecnológica)</v>
      </c>
      <c r="F46" s="88" t="s">
        <v>80</v>
      </c>
      <c r="G46" s="89" t="str">
        <f t="shared" si="1"/>
        <v>Se encuentra en proceso, pero requiere continuar con acciones dirigidas a contar con dicho aspecto de control.</v>
      </c>
      <c r="I46" s="90">
        <f t="shared" si="0"/>
        <v>0.5</v>
      </c>
      <c r="J46" s="218">
        <v>0.9285714285714286</v>
      </c>
    </row>
    <row r="47" spans="1:10" ht="73.900000000000006" customHeight="1" x14ac:dyDescent="0.25">
      <c r="A47" s="59"/>
      <c r="B47" s="59"/>
      <c r="C47" s="73">
        <v>29</v>
      </c>
      <c r="D47" s="217"/>
      <c r="E47" s="49" t="str">
        <f>+IFERROR(INDEX(Hoja1!$E$2:$E$45,MATCH('Análisis Resultados'!C47,Hoja1!$H$2:$H$45,0)),"")</f>
        <v>Responsables de la información institucional</v>
      </c>
      <c r="F47" s="74" t="s">
        <v>36</v>
      </c>
      <c r="G47" s="91" t="str">
        <f t="shared" si="1"/>
        <v>Existe requerimiento pero se requiere actividades  dirigidas a su mantenimiento dentro del marco de las lineas de defensa.</v>
      </c>
      <c r="I47" s="92">
        <f t="shared" si="0"/>
        <v>1</v>
      </c>
      <c r="J47" s="218"/>
    </row>
    <row r="48" spans="1:10" ht="53.45" customHeight="1" x14ac:dyDescent="0.25">
      <c r="A48" s="59"/>
      <c r="B48" s="59"/>
      <c r="C48" s="73">
        <v>30</v>
      </c>
      <c r="D48" s="217"/>
      <c r="E48" s="49" t="str">
        <f>+IFERROR(INDEX(Hoja1!$E$2:$E$45,MATCH('Análisis Resultados'!C48,Hoja1!$H$2:$H$45,0)),"")</f>
        <v>Canales de comunicación con los ciudadanos</v>
      </c>
      <c r="F48" s="74" t="s">
        <v>36</v>
      </c>
      <c r="G48" s="91" t="str">
        <f t="shared" si="1"/>
        <v>Existe requerimiento pero se requiere actividades  dirigidas a su mantenimiento dentro del marco de las lineas de defensa.</v>
      </c>
      <c r="I48" s="92">
        <f t="shared" si="0"/>
        <v>1</v>
      </c>
      <c r="J48" s="218"/>
    </row>
    <row r="49" spans="1:10" ht="48" customHeight="1" x14ac:dyDescent="0.25">
      <c r="A49" s="59"/>
      <c r="B49" s="59"/>
      <c r="C49" s="73">
        <v>31</v>
      </c>
      <c r="D49" s="217"/>
      <c r="E49" s="49" t="str">
        <f>+IFERROR(INDEX(Hoja1!$E$2:$E$45,MATCH('Análisis Resultados'!C49,Hoja1!$H$2:$H$45,0)),"")</f>
        <v>Canales de comunicación o mecanismos de reporte de información a otros organismos gubernamentales o de control</v>
      </c>
      <c r="F49" s="74" t="s">
        <v>36</v>
      </c>
      <c r="G49" s="91" t="str">
        <f t="shared" si="1"/>
        <v>Existe requerimiento pero se requiere actividades  dirigidas a su mantenimiento dentro del marco de las lineas de defensa.</v>
      </c>
      <c r="I49" s="92">
        <f t="shared" si="0"/>
        <v>1</v>
      </c>
      <c r="J49" s="218"/>
    </row>
    <row r="50" spans="1:10" ht="45.6" customHeight="1" x14ac:dyDescent="0.25">
      <c r="A50" s="59"/>
      <c r="B50" s="59"/>
      <c r="C50" s="73">
        <v>32</v>
      </c>
      <c r="D50" s="217"/>
      <c r="E50" s="49" t="str">
        <f>+IFERROR(INDEX(Hoja1!$E$2:$E$45,MATCH('Análisis Resultados'!C50,Hoja1!$H$2:$H$45,0)),"")</f>
        <v xml:space="preserve">Lineamientos para dar tratamiento a la información de carácter reservado </v>
      </c>
      <c r="F50" s="74" t="s">
        <v>36</v>
      </c>
      <c r="G50" s="91" t="str">
        <f t="shared" si="1"/>
        <v>Existe requerimiento pero se requiere actividades  dirigidas a su mantenimiento dentro del marco de las lineas de defensa.</v>
      </c>
      <c r="I50" s="92">
        <f t="shared" si="0"/>
        <v>1</v>
      </c>
      <c r="J50" s="218"/>
    </row>
    <row r="51" spans="1:10" ht="45.6" customHeight="1" x14ac:dyDescent="0.25">
      <c r="A51" s="59"/>
      <c r="B51" s="59"/>
      <c r="C51" s="73">
        <v>33</v>
      </c>
      <c r="D51" s="217"/>
      <c r="E51" s="49" t="str">
        <f>+IFERROR(INDEX(Hoja1!$E$2:$E$45,MATCH('Análisis Resultados'!C51,Hoja1!$H$2:$H$45,0)),"")</f>
        <v>Identificación de información que produce en el marco de su gestión (Para los ciudadanos, organismos de control, organismos gubernamentales, entre otros)</v>
      </c>
      <c r="F51" s="74" t="s">
        <v>36</v>
      </c>
      <c r="G51" s="91" t="str">
        <f t="shared" si="1"/>
        <v>Existe requerimiento pero se requiere actividades  dirigidas a su mantenimiento dentro del marco de las lineas de defensa.</v>
      </c>
      <c r="I51" s="92">
        <f t="shared" si="0"/>
        <v>1</v>
      </c>
      <c r="J51" s="218"/>
    </row>
    <row r="52" spans="1:10" ht="48" x14ac:dyDescent="0.25">
      <c r="A52" s="59"/>
      <c r="B52" s="59"/>
      <c r="C52" s="73">
        <v>34</v>
      </c>
      <c r="D52" s="217"/>
      <c r="E52" s="83" t="str">
        <f>+IFERROR(INDEX(Hoja1!$E$2:$E$45,MATCH('Análisis Resultados'!C52,Hoja1!$H$2:$H$45,0)),"")</f>
        <v>Si su capacidad e infraestructura lo permite, tecnologías de la información y las comunicaciones que soporten estos procesos</v>
      </c>
      <c r="F52" s="84" t="s">
        <v>36</v>
      </c>
      <c r="G52" s="93" t="str">
        <f t="shared" si="1"/>
        <v>Existe requerimiento pero se requiere actividades  dirigidas a su mantenimiento dentro del marco de las lineas de defensa.</v>
      </c>
      <c r="I52" s="94">
        <f t="shared" si="0"/>
        <v>1</v>
      </c>
      <c r="J52" s="218"/>
    </row>
    <row r="53" spans="1:10" ht="60.95" customHeight="1" x14ac:dyDescent="0.25">
      <c r="A53" s="59"/>
      <c r="B53" s="59"/>
      <c r="C53" s="73">
        <v>35</v>
      </c>
      <c r="D53" s="211" t="s">
        <v>129</v>
      </c>
      <c r="E53" s="42" t="str">
        <f>+IFERROR(INDEX(Hoja1!$E$2:$E$45,MATCH('Análisis Resultados'!C53,Hoja1!$H$2:$H$45,0)),"")</f>
        <v>Algún mecanismo para monitorear o supervisar el sistema de control interno institucional, ya sea por parte del representante legal, o del área de control interno (si la entidad cuenta con ella), o bien a través del Comité departamental o municipal de Auditoría.</v>
      </c>
      <c r="F53" s="82" t="s">
        <v>80</v>
      </c>
      <c r="G53" s="75" t="str">
        <f t="shared" si="1"/>
        <v>Se encuentra en proceso, pero requiere continuar con acciones dirigidas a contar con dicho aspecto de control.</v>
      </c>
      <c r="I53" s="76">
        <f t="shared" si="0"/>
        <v>0.5</v>
      </c>
      <c r="J53" s="212">
        <v>0.8</v>
      </c>
    </row>
    <row r="54" spans="1:10" ht="46.9" customHeight="1" x14ac:dyDescent="0.25">
      <c r="A54" s="59"/>
      <c r="B54" s="59"/>
      <c r="C54" s="73">
        <v>36</v>
      </c>
      <c r="D54" s="211"/>
      <c r="E54" s="49" t="str">
        <f>+IFERROR(INDEX(Hoja1!$E$2:$E$45,MATCH('Análisis Resultados'!C54,Hoja1!$H$2:$H$45,0)),"")</f>
        <v>Medidas correctivas en caso de detectarse deficiencias en los ejercicios de evaluación, seguimiento o auditoría</v>
      </c>
      <c r="F54" s="74" t="s">
        <v>80</v>
      </c>
      <c r="G54" s="77" t="str">
        <f t="shared" si="1"/>
        <v>Se encuentra en proceso, pero requiere continuar con acciones dirigidas a contar con dicho aspecto de control.</v>
      </c>
      <c r="I54" s="78">
        <f t="shared" si="0"/>
        <v>0.5</v>
      </c>
      <c r="J54" s="212"/>
    </row>
    <row r="55" spans="1:10" ht="67.900000000000006" customHeight="1" x14ac:dyDescent="0.25">
      <c r="C55" s="73">
        <v>37</v>
      </c>
      <c r="D55" s="211"/>
      <c r="E55" s="49" t="str">
        <f>+IFERROR(INDEX(Hoja1!$E$2:$E$45,MATCH('Análisis Resultados'!C55,Hoja1!$H$2:$H$45,0)),"")</f>
        <v>Evitar que los problemas (riesgos) obstaculicen el cumplimiento de los objetivos.</v>
      </c>
      <c r="F55" s="74" t="s">
        <v>80</v>
      </c>
      <c r="G55" s="77" t="str">
        <f t="shared" si="1"/>
        <v>Se encuentra en proceso, pero requiere continuar con acciones dirigidas a contar con dicho aspecto de control.</v>
      </c>
      <c r="H55" s="59"/>
      <c r="I55" s="78">
        <f t="shared" si="0"/>
        <v>0.5</v>
      </c>
      <c r="J55" s="212"/>
    </row>
    <row r="56" spans="1:10" ht="63" customHeight="1" x14ac:dyDescent="0.25">
      <c r="C56" s="73">
        <v>38</v>
      </c>
      <c r="D56" s="211"/>
      <c r="E56" s="49" t="str">
        <f>+IFERROR(INDEX(Hoja1!$E$2:$E$45,MATCH('Análisis Resultados'!C56,Hoja1!$H$2:$H$45,0)),"")</f>
        <v>Diseñar acciones adecuadas para controlar los problemas que afectan el cumplimiento de las metas y objetivos institucionales (riesgos).</v>
      </c>
      <c r="F56" s="74" t="s">
        <v>80</v>
      </c>
      <c r="G56" s="77" t="str">
        <f t="shared" si="1"/>
        <v>Se encuentra en proceso, pero requiere continuar con acciones dirigidas a contar con dicho aspecto de control.</v>
      </c>
      <c r="H56" s="59"/>
      <c r="I56" s="78">
        <f t="shared" si="0"/>
        <v>0.5</v>
      </c>
      <c r="J56" s="212"/>
    </row>
    <row r="57" spans="1:10" ht="43.9" customHeight="1" x14ac:dyDescent="0.25">
      <c r="C57" s="73">
        <v>39</v>
      </c>
      <c r="D57" s="211"/>
      <c r="E57" s="49" t="str">
        <f>+IFERROR(INDEX(Hoja1!$E$2:$E$45,MATCH('Análisis Resultados'!C57,Hoja1!$H$2:$H$45,0)),"")</f>
        <v>Mecanismos de evaluación de la gestión (cronogramas, indicadores, listas de chequeo u otros)</v>
      </c>
      <c r="F57" s="74" t="s">
        <v>36</v>
      </c>
      <c r="G57" s="77" t="str">
        <f t="shared" si="1"/>
        <v>Existe requerimiento pero se requiere actividades  dirigidas a su mantenimiento dentro del marco de las lineas de defensa.</v>
      </c>
      <c r="H57" s="59"/>
      <c r="I57" s="78">
        <f t="shared" si="0"/>
        <v>1</v>
      </c>
      <c r="J57" s="212"/>
    </row>
    <row r="58" spans="1:10" ht="54.6" customHeight="1" x14ac:dyDescent="0.25">
      <c r="C58" s="73">
        <v>40</v>
      </c>
      <c r="D58" s="211"/>
      <c r="E58" s="49" t="str">
        <f>+IFERROR(INDEX(Hoja1!$E$2:$E$45,MATCH('Análisis Resultados'!C58,Hoja1!$H$2:$H$45,0)),"")</f>
        <v>Seguimiento a los planes de mejoramiento suscritos con instancias de control internas o externas</v>
      </c>
      <c r="F58" s="74" t="s">
        <v>36</v>
      </c>
      <c r="G58" s="77" t="str">
        <f t="shared" si="1"/>
        <v>Existe requerimiento pero se requiere actividades  dirigidas a su mantenimiento dentro del marco de las lineas de defensa.</v>
      </c>
      <c r="H58" s="59"/>
      <c r="I58" s="78">
        <f t="shared" si="0"/>
        <v>1</v>
      </c>
      <c r="J58" s="212"/>
    </row>
    <row r="59" spans="1:10" ht="36" customHeight="1" x14ac:dyDescent="0.25">
      <c r="C59" s="73">
        <v>41</v>
      </c>
      <c r="D59" s="211"/>
      <c r="E59" s="49" t="str">
        <f>+IFERROR(INDEX(Hoja1!$E$2:$E$45,MATCH('Análisis Resultados'!C59,Hoja1!$H$2:$H$45,0)),"")</f>
        <v>La entidad participa en el  Comité Municipal de Auditoría?</v>
      </c>
      <c r="F59" s="74" t="s">
        <v>36</v>
      </c>
      <c r="G59" s="77" t="str">
        <f t="shared" si="1"/>
        <v>Existe requerimiento pero se requiere actividades  dirigidas a su mantenimiento dentro del marco de las lineas de defensa.</v>
      </c>
      <c r="H59" s="59"/>
      <c r="I59" s="78">
        <f t="shared" si="0"/>
        <v>1</v>
      </c>
      <c r="J59" s="212"/>
    </row>
    <row r="60" spans="1:10" ht="41.45" customHeight="1" x14ac:dyDescent="0.25">
      <c r="C60" s="73">
        <v>42</v>
      </c>
      <c r="D60" s="211"/>
      <c r="E60" s="49" t="str">
        <f>+IFERROR(INDEX(Hoja1!$E$2:$E$45,MATCH('Análisis Resultados'!C60,Hoja1!$H$2:$H$45,0)),"")</f>
        <v>Controlar los puntos críticos en los procesos.</v>
      </c>
      <c r="F60" s="74" t="s">
        <v>36</v>
      </c>
      <c r="G60" s="77" t="str">
        <f t="shared" si="1"/>
        <v>Existe requerimiento pero se requiere actividades  dirigidas a su mantenimiento dentro del marco de las lineas de defensa.</v>
      </c>
      <c r="H60" s="59"/>
      <c r="I60" s="78">
        <f t="shared" si="0"/>
        <v>1</v>
      </c>
      <c r="J60" s="212"/>
    </row>
    <row r="61" spans="1:10" ht="67.150000000000006" customHeight="1" x14ac:dyDescent="0.25">
      <c r="C61" s="73">
        <v>43</v>
      </c>
      <c r="D61" s="211"/>
      <c r="E61" s="49" t="str">
        <f>+IFERROR(INDEX(Hoja1!$E$2:$E$45,MATCH('Análisis Resultados'!C61,Hoja1!$H$2:$H$45,0)),"")</f>
        <v>Ejecutar las acciones de acuerdo a como se diseñaron previamente.</v>
      </c>
      <c r="F61" s="74" t="s">
        <v>36</v>
      </c>
      <c r="G61" s="77" t="str">
        <f t="shared" si="1"/>
        <v>Existe requerimiento pero se requiere actividades  dirigidas a su mantenimiento dentro del marco de las lineas de defensa.</v>
      </c>
      <c r="H61" s="59"/>
      <c r="I61" s="78">
        <f t="shared" si="0"/>
        <v>1</v>
      </c>
      <c r="J61" s="212"/>
    </row>
    <row r="62" spans="1:10" ht="48" customHeight="1" x14ac:dyDescent="0.25">
      <c r="C62" s="73">
        <v>44</v>
      </c>
      <c r="D62" s="211"/>
      <c r="E62" s="52" t="str">
        <f>+IFERROR(INDEX(Hoja1!$E$2:$E$45,MATCH('Análisis Resultados'!C62,Hoja1!$H$2:$H$45,0)),"")</f>
        <v>No se gestionan los problemas que afectan el cumplimiento de las funciones y objetivos institucionales(riesgos).</v>
      </c>
      <c r="F62" s="79" t="s">
        <v>36</v>
      </c>
      <c r="G62" s="80" t="str">
        <f t="shared" si="1"/>
        <v>Existe requerimiento pero se requiere actividades  dirigidas a su mantenimiento dentro del marco de las lineas de defensa.</v>
      </c>
      <c r="H62" s="59"/>
      <c r="I62" s="81">
        <f t="shared" si="0"/>
        <v>1</v>
      </c>
      <c r="J62" s="212"/>
    </row>
    <row r="63" spans="1:10" x14ac:dyDescent="0.25">
      <c r="E63" s="60"/>
      <c r="H63" s="59"/>
    </row>
    <row r="64" spans="1:10" x14ac:dyDescent="0.25">
      <c r="E64" s="60"/>
      <c r="H64" s="59"/>
    </row>
    <row r="65" spans="1:5" x14ac:dyDescent="0.25">
      <c r="E65" s="60"/>
    </row>
    <row r="66" spans="1:5" x14ac:dyDescent="0.25">
      <c r="E66" s="60"/>
    </row>
    <row r="67" spans="1:5" x14ac:dyDescent="0.25">
      <c r="E67" s="60"/>
    </row>
    <row r="68" spans="1:5" x14ac:dyDescent="0.25">
      <c r="E68" s="60"/>
    </row>
    <row r="69" spans="1:5" x14ac:dyDescent="0.25">
      <c r="E69" s="60"/>
    </row>
    <row r="70" spans="1:5" x14ac:dyDescent="0.25">
      <c r="E70" s="60"/>
    </row>
    <row r="71" spans="1:5" x14ac:dyDescent="0.25">
      <c r="A71" s="59"/>
      <c r="B71" s="59"/>
    </row>
    <row r="72" spans="1:5" x14ac:dyDescent="0.25">
      <c r="A72" s="59"/>
      <c r="B72" s="59"/>
    </row>
    <row r="73" spans="1:5" x14ac:dyDescent="0.25">
      <c r="A73" s="59"/>
      <c r="B73" s="59"/>
    </row>
    <row r="74" spans="1:5" x14ac:dyDescent="0.25">
      <c r="A74" s="59"/>
      <c r="B74" s="59"/>
    </row>
  </sheetData>
  <mergeCells count="25">
    <mergeCell ref="D53:D62"/>
    <mergeCell ref="J53:J62"/>
    <mergeCell ref="D31:D40"/>
    <mergeCell ref="J31:J40"/>
    <mergeCell ref="D41:D45"/>
    <mergeCell ref="J41:J45"/>
    <mergeCell ref="D46:D52"/>
    <mergeCell ref="J46:J52"/>
    <mergeCell ref="G17:G18"/>
    <mergeCell ref="I17:I18"/>
    <mergeCell ref="J17:J18"/>
    <mergeCell ref="D19:D30"/>
    <mergeCell ref="J19:J30"/>
    <mergeCell ref="C11:D11"/>
    <mergeCell ref="E11:F11"/>
    <mergeCell ref="C12:D12"/>
    <mergeCell ref="E12:F12"/>
    <mergeCell ref="C17:C18"/>
    <mergeCell ref="D17:E17"/>
    <mergeCell ref="F17:F18"/>
    <mergeCell ref="C7:K7"/>
    <mergeCell ref="C9:D9"/>
    <mergeCell ref="E9:F9"/>
    <mergeCell ref="C10:D10"/>
    <mergeCell ref="E10:F10"/>
  </mergeCells>
  <conditionalFormatting sqref="I19:I62">
    <cfRule type="cellIs" dxfId="11" priority="2" operator="between">
      <formula>0.75</formula>
      <formula>1</formula>
    </cfRule>
    <cfRule type="cellIs" dxfId="10" priority="3" operator="between">
      <formula>0.5</formula>
      <formula>0.74</formula>
    </cfRule>
    <cfRule type="cellIs" dxfId="9" priority="4" operator="between">
      <formula>0</formula>
      <formula>0.49</formula>
    </cfRule>
  </conditionalFormatting>
  <conditionalFormatting sqref="J19:J31 J41 J46 J53">
    <cfRule type="cellIs" dxfId="8" priority="5" operator="between">
      <formula>0.75</formula>
      <formula>1</formula>
    </cfRule>
    <cfRule type="cellIs" dxfId="7" priority="6" operator="between">
      <formula>0.5</formula>
      <formula>0.75</formula>
    </cfRule>
    <cfRule type="cellIs" dxfId="6" priority="7" operator="between">
      <formula>0</formula>
      <formula>0.49</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41"/>
  <sheetViews>
    <sheetView tabSelected="1" zoomScale="44" zoomScaleNormal="44" workbookViewId="0">
      <selection activeCell="M8" sqref="M8"/>
    </sheetView>
  </sheetViews>
  <sheetFormatPr baseColWidth="10" defaultColWidth="11" defaultRowHeight="15" x14ac:dyDescent="0.25"/>
  <cols>
    <col min="1" max="1" width="4.42578125" customWidth="1"/>
    <col min="3" max="3" width="35.5703125" customWidth="1"/>
    <col min="4" max="4" width="13" customWidth="1"/>
    <col min="5" max="5" width="43.28515625" customWidth="1"/>
    <col min="6" max="6" width="72" customWidth="1"/>
    <col min="7" max="7" width="33.85546875" customWidth="1"/>
    <col min="9" max="9" width="72" customWidth="1"/>
    <col min="13" max="13" width="29" customWidth="1"/>
  </cols>
  <sheetData>
    <row r="2" spans="1:17" x14ac:dyDescent="0.25">
      <c r="A2" s="59"/>
      <c r="B2" s="59"/>
      <c r="C2" s="59"/>
      <c r="D2" s="59"/>
      <c r="E2" s="59"/>
      <c r="F2" s="59"/>
      <c r="G2" s="59"/>
      <c r="H2" s="59"/>
      <c r="I2" s="59"/>
      <c r="J2" s="59"/>
      <c r="K2" s="59"/>
      <c r="L2" s="59"/>
      <c r="M2" s="59"/>
      <c r="N2" s="59"/>
      <c r="O2" s="59"/>
      <c r="P2" s="59"/>
      <c r="Q2" s="59"/>
    </row>
    <row r="3" spans="1:17" x14ac:dyDescent="0.25">
      <c r="A3" s="59"/>
      <c r="B3" s="95"/>
      <c r="C3" s="96"/>
      <c r="D3" s="96"/>
      <c r="E3" s="96"/>
      <c r="F3" s="96"/>
      <c r="G3" s="96"/>
      <c r="H3" s="96"/>
      <c r="I3" s="96"/>
      <c r="J3" s="96"/>
      <c r="K3" s="96"/>
      <c r="L3" s="96"/>
      <c r="M3" s="96"/>
      <c r="N3" s="96"/>
      <c r="O3" s="96"/>
      <c r="P3" s="97"/>
      <c r="Q3" s="59"/>
    </row>
    <row r="4" spans="1:17" ht="11.65" customHeight="1" x14ac:dyDescent="0.3">
      <c r="A4" s="59"/>
      <c r="B4" s="98"/>
      <c r="C4" s="59"/>
      <c r="D4" s="59"/>
      <c r="E4" s="219" t="s">
        <v>164</v>
      </c>
      <c r="F4" s="220" t="s">
        <v>246</v>
      </c>
      <c r="G4" s="220"/>
      <c r="H4" s="220"/>
      <c r="I4" s="220"/>
      <c r="J4" s="220"/>
      <c r="K4" s="220"/>
      <c r="L4" s="220"/>
      <c r="M4" s="220"/>
      <c r="N4" s="99"/>
      <c r="O4" s="99"/>
      <c r="P4" s="100"/>
      <c r="Q4" s="59"/>
    </row>
    <row r="5" spans="1:17" ht="36.6" customHeight="1" x14ac:dyDescent="0.3">
      <c r="A5" s="59"/>
      <c r="B5" s="98"/>
      <c r="C5" s="59"/>
      <c r="D5" s="59"/>
      <c r="E5" s="219"/>
      <c r="F5" s="220"/>
      <c r="G5" s="220"/>
      <c r="H5" s="220"/>
      <c r="I5" s="220"/>
      <c r="J5" s="220"/>
      <c r="K5" s="220"/>
      <c r="L5" s="220"/>
      <c r="M5" s="220"/>
      <c r="N5" s="99"/>
      <c r="O5" s="99"/>
      <c r="P5" s="100"/>
      <c r="Q5" s="59"/>
    </row>
    <row r="6" spans="1:17" ht="53.45" customHeight="1" x14ac:dyDescent="0.3">
      <c r="A6" s="59"/>
      <c r="B6" s="98"/>
      <c r="C6" s="59"/>
      <c r="D6" s="59"/>
      <c r="E6" s="101" t="s">
        <v>165</v>
      </c>
      <c r="F6" s="221" t="s">
        <v>166</v>
      </c>
      <c r="G6" s="221"/>
      <c r="H6" s="221"/>
      <c r="I6" s="221"/>
      <c r="J6" s="221"/>
      <c r="K6" s="221"/>
      <c r="L6" s="221"/>
      <c r="M6" s="221"/>
      <c r="N6" s="102"/>
      <c r="O6" s="102"/>
      <c r="P6" s="100"/>
      <c r="Q6" s="59"/>
    </row>
    <row r="7" spans="1:17" ht="16.5" x14ac:dyDescent="0.3">
      <c r="A7" s="59"/>
      <c r="B7" s="98"/>
      <c r="C7" s="59"/>
      <c r="D7" s="59"/>
      <c r="E7" s="103"/>
      <c r="F7" s="102"/>
      <c r="G7" s="102"/>
      <c r="H7" s="102"/>
      <c r="I7" s="102"/>
      <c r="J7" s="102"/>
      <c r="K7" s="102"/>
      <c r="L7" s="102"/>
      <c r="M7" s="59"/>
      <c r="N7" s="59"/>
      <c r="O7" s="59"/>
      <c r="P7" s="100"/>
      <c r="Q7" s="59"/>
    </row>
    <row r="8" spans="1:17" ht="78" customHeight="1" x14ac:dyDescent="0.25">
      <c r="A8" s="59"/>
      <c r="B8" s="98"/>
      <c r="C8" s="59"/>
      <c r="D8" s="59"/>
      <c r="E8" s="59"/>
      <c r="F8" s="59"/>
      <c r="G8" s="59"/>
      <c r="H8" s="59"/>
      <c r="I8" s="222" t="s">
        <v>167</v>
      </c>
      <c r="J8" s="222"/>
      <c r="K8" s="222"/>
      <c r="L8" s="59"/>
      <c r="M8" s="234">
        <v>0.89571428571428602</v>
      </c>
      <c r="N8" s="104"/>
      <c r="O8" s="104"/>
      <c r="P8" s="100"/>
      <c r="Q8" s="59"/>
    </row>
    <row r="9" spans="1:17" ht="15.75" x14ac:dyDescent="0.25">
      <c r="A9" s="59"/>
      <c r="B9" s="98"/>
      <c r="C9" s="59"/>
      <c r="D9" s="59"/>
      <c r="E9" s="59"/>
      <c r="F9" s="59"/>
      <c r="G9" s="59"/>
      <c r="H9" s="59"/>
      <c r="I9" s="59"/>
      <c r="J9" s="59"/>
      <c r="K9" s="59"/>
      <c r="L9" s="59"/>
      <c r="M9" s="105"/>
      <c r="N9" s="105"/>
      <c r="O9" s="105"/>
      <c r="P9" s="100"/>
      <c r="Q9" s="59"/>
    </row>
    <row r="10" spans="1:17" x14ac:dyDescent="0.25">
      <c r="A10" s="59"/>
      <c r="B10" s="98"/>
      <c r="C10" s="59"/>
      <c r="D10" s="59"/>
      <c r="E10" s="59"/>
      <c r="F10" s="59"/>
      <c r="G10" s="59"/>
      <c r="H10" s="59"/>
      <c r="I10" s="59"/>
      <c r="J10" s="59"/>
      <c r="K10" s="59"/>
      <c r="L10" s="59"/>
      <c r="M10" s="59"/>
      <c r="N10" s="59"/>
      <c r="O10" s="59"/>
      <c r="P10" s="100"/>
      <c r="Q10" s="59"/>
    </row>
    <row r="11" spans="1:17" x14ac:dyDescent="0.25">
      <c r="A11" s="59"/>
      <c r="B11" s="98"/>
      <c r="C11" s="59"/>
      <c r="D11" s="59"/>
      <c r="E11" s="59"/>
      <c r="F11" s="59"/>
      <c r="G11" s="59"/>
      <c r="H11" s="59"/>
      <c r="I11" s="59"/>
      <c r="J11" s="59"/>
      <c r="K11" s="59"/>
      <c r="L11" s="59"/>
      <c r="M11" s="59"/>
      <c r="N11" s="59"/>
      <c r="O11" s="59"/>
      <c r="P11" s="100"/>
      <c r="Q11" s="59"/>
    </row>
    <row r="12" spans="1:17" x14ac:dyDescent="0.25">
      <c r="A12" s="59"/>
      <c r="B12" s="98"/>
      <c r="C12" s="59"/>
      <c r="D12" s="59"/>
      <c r="E12" s="59"/>
      <c r="F12" s="59"/>
      <c r="G12" s="59"/>
      <c r="H12" s="59"/>
      <c r="I12" s="59"/>
      <c r="J12" s="59"/>
      <c r="K12" s="59"/>
      <c r="L12" s="59"/>
      <c r="M12" s="59"/>
      <c r="N12" s="59"/>
      <c r="O12" s="59"/>
      <c r="P12" s="100"/>
      <c r="Q12" s="59"/>
    </row>
    <row r="13" spans="1:17" x14ac:dyDescent="0.25">
      <c r="A13" s="59"/>
      <c r="B13" s="98"/>
      <c r="C13" s="59"/>
      <c r="D13" s="59"/>
      <c r="E13" s="59"/>
      <c r="F13" s="59"/>
      <c r="G13" s="59"/>
      <c r="H13" s="59"/>
      <c r="I13" s="59"/>
      <c r="J13" s="59"/>
      <c r="K13" s="59"/>
      <c r="L13" s="59"/>
      <c r="M13" s="59"/>
      <c r="N13" s="59"/>
      <c r="O13" s="59"/>
      <c r="P13" s="100"/>
      <c r="Q13" s="59"/>
    </row>
    <row r="14" spans="1:17" x14ac:dyDescent="0.25">
      <c r="A14" s="59"/>
      <c r="B14" s="98"/>
      <c r="C14" s="59"/>
      <c r="D14" s="59"/>
      <c r="E14" s="59"/>
      <c r="F14" s="59"/>
      <c r="G14" s="59"/>
      <c r="H14" s="59"/>
      <c r="I14" s="59"/>
      <c r="J14" s="59"/>
      <c r="K14" s="59"/>
      <c r="L14" s="59"/>
      <c r="M14" s="59"/>
      <c r="N14" s="59"/>
      <c r="O14" s="59"/>
      <c r="P14" s="100"/>
      <c r="Q14" s="59"/>
    </row>
    <row r="15" spans="1:17" x14ac:dyDescent="0.25">
      <c r="A15" s="59"/>
      <c r="B15" s="98"/>
      <c r="C15" s="59"/>
      <c r="D15" s="59"/>
      <c r="E15" s="59"/>
      <c r="F15" s="59"/>
      <c r="G15" s="59"/>
      <c r="H15" s="59"/>
      <c r="I15" s="59"/>
      <c r="J15" s="59"/>
      <c r="K15" s="59"/>
      <c r="L15" s="59"/>
      <c r="M15" s="59"/>
      <c r="N15" s="59"/>
      <c r="O15" s="59"/>
      <c r="P15" s="100"/>
      <c r="Q15" s="59"/>
    </row>
    <row r="16" spans="1:17" x14ac:dyDescent="0.25">
      <c r="A16" s="59"/>
      <c r="B16" s="98"/>
      <c r="C16" s="59"/>
      <c r="D16" s="59"/>
      <c r="E16" s="59"/>
      <c r="F16" s="59"/>
      <c r="G16" s="59"/>
      <c r="H16" s="59"/>
      <c r="I16" s="59"/>
      <c r="J16" s="59"/>
      <c r="K16" s="59"/>
      <c r="L16" s="59"/>
      <c r="M16" s="59"/>
      <c r="N16" s="59"/>
      <c r="O16" s="59"/>
      <c r="P16" s="100"/>
      <c r="Q16" s="59"/>
    </row>
    <row r="17" spans="1:17" x14ac:dyDescent="0.25">
      <c r="A17" s="59"/>
      <c r="B17" s="98"/>
      <c r="C17" s="59"/>
      <c r="D17" s="59"/>
      <c r="E17" s="59"/>
      <c r="F17" s="59"/>
      <c r="G17" s="59"/>
      <c r="H17" s="59"/>
      <c r="I17" s="59"/>
      <c r="J17" s="59"/>
      <c r="K17" s="59"/>
      <c r="L17" s="59"/>
      <c r="M17" s="59"/>
      <c r="N17" s="59"/>
      <c r="O17" s="59"/>
      <c r="P17" s="100"/>
      <c r="Q17" s="59"/>
    </row>
    <row r="18" spans="1:17" ht="23.25" x14ac:dyDescent="0.25">
      <c r="A18" s="59"/>
      <c r="B18" s="98"/>
      <c r="C18" s="223" t="s">
        <v>168</v>
      </c>
      <c r="D18" s="223"/>
      <c r="E18" s="223"/>
      <c r="F18" s="223"/>
      <c r="G18" s="223"/>
      <c r="H18" s="223"/>
      <c r="I18" s="223"/>
      <c r="J18" s="223"/>
      <c r="K18" s="223"/>
      <c r="L18" s="223"/>
      <c r="M18" s="223"/>
      <c r="N18" s="106"/>
      <c r="O18" s="106"/>
      <c r="P18" s="100"/>
      <c r="Q18" s="59"/>
    </row>
    <row r="19" spans="1:17" ht="15.75" x14ac:dyDescent="0.25">
      <c r="A19" s="59"/>
      <c r="B19" s="98"/>
      <c r="C19" s="107"/>
      <c r="D19" s="107"/>
      <c r="E19" s="107"/>
      <c r="F19" s="107"/>
      <c r="G19" s="107"/>
      <c r="H19" s="107"/>
      <c r="I19" s="107"/>
      <c r="J19" s="107"/>
      <c r="K19" s="107"/>
      <c r="L19" s="107"/>
      <c r="M19" s="107"/>
      <c r="N19" s="108"/>
      <c r="O19" s="108"/>
      <c r="P19" s="100"/>
      <c r="Q19" s="59"/>
    </row>
    <row r="20" spans="1:17" ht="65.45" customHeight="1" x14ac:dyDescent="0.25">
      <c r="A20" s="59"/>
      <c r="B20" s="98"/>
      <c r="C20" s="224" t="s">
        <v>169</v>
      </c>
      <c r="D20" s="224"/>
      <c r="E20" s="109" t="s">
        <v>36</v>
      </c>
      <c r="F20" s="225" t="s">
        <v>238</v>
      </c>
      <c r="G20" s="225"/>
      <c r="H20" s="225"/>
      <c r="I20" s="225"/>
      <c r="J20" s="225"/>
      <c r="K20" s="225"/>
      <c r="L20" s="225"/>
      <c r="M20" s="225"/>
      <c r="N20" s="108"/>
      <c r="O20" s="108"/>
      <c r="P20" s="100"/>
      <c r="Q20" s="59"/>
    </row>
    <row r="21" spans="1:17" ht="63.6" customHeight="1" x14ac:dyDescent="0.25">
      <c r="A21" s="59"/>
      <c r="B21" s="98"/>
      <c r="C21" s="226" t="s">
        <v>170</v>
      </c>
      <c r="D21" s="226"/>
      <c r="E21" s="110" t="s">
        <v>36</v>
      </c>
      <c r="F21" s="227" t="s">
        <v>239</v>
      </c>
      <c r="G21" s="227"/>
      <c r="H21" s="227"/>
      <c r="I21" s="227"/>
      <c r="J21" s="227"/>
      <c r="K21" s="227"/>
      <c r="L21" s="227"/>
      <c r="M21" s="227"/>
      <c r="N21" s="108"/>
      <c r="O21" s="108"/>
      <c r="P21" s="100"/>
      <c r="Q21" s="59"/>
    </row>
    <row r="22" spans="1:17" ht="97.9" customHeight="1" x14ac:dyDescent="0.25">
      <c r="A22" s="59"/>
      <c r="B22" s="98"/>
      <c r="C22" s="228" t="s">
        <v>171</v>
      </c>
      <c r="D22" s="228"/>
      <c r="E22" s="111" t="s">
        <v>36</v>
      </c>
      <c r="F22" s="227" t="s">
        <v>240</v>
      </c>
      <c r="G22" s="227"/>
      <c r="H22" s="227"/>
      <c r="I22" s="227"/>
      <c r="J22" s="227"/>
      <c r="K22" s="227"/>
      <c r="L22" s="227"/>
      <c r="M22" s="227"/>
      <c r="N22" s="108"/>
      <c r="O22" s="108"/>
      <c r="P22" s="100"/>
      <c r="Q22" s="59"/>
    </row>
    <row r="23" spans="1:17" ht="18.75" x14ac:dyDescent="0.3">
      <c r="A23" s="59"/>
      <c r="B23" s="98"/>
      <c r="C23" s="112"/>
      <c r="D23" s="112"/>
      <c r="E23" s="112"/>
      <c r="F23" s="112"/>
      <c r="G23" s="113"/>
      <c r="H23" s="112"/>
      <c r="I23" s="112"/>
      <c r="J23" s="112"/>
      <c r="K23" s="112"/>
      <c r="L23" s="112"/>
      <c r="M23" s="112"/>
      <c r="N23" s="59"/>
      <c r="O23" s="59"/>
      <c r="P23" s="100"/>
      <c r="Q23" s="59"/>
    </row>
    <row r="24" spans="1:17" ht="27.75" customHeight="1" x14ac:dyDescent="0.25">
      <c r="A24" s="59"/>
      <c r="B24" s="98"/>
      <c r="C24" s="114" t="s">
        <v>172</v>
      </c>
      <c r="D24" s="115"/>
      <c r="E24" s="114" t="s">
        <v>173</v>
      </c>
      <c r="F24" s="115"/>
      <c r="G24" s="114" t="s">
        <v>174</v>
      </c>
      <c r="H24" s="115"/>
      <c r="I24" s="229" t="s">
        <v>175</v>
      </c>
      <c r="J24" s="229"/>
      <c r="K24" s="229"/>
      <c r="L24" s="229"/>
      <c r="M24" s="229"/>
      <c r="N24" s="116"/>
      <c r="O24" s="116"/>
      <c r="P24" s="100"/>
      <c r="Q24" s="117"/>
    </row>
    <row r="25" spans="1:17" ht="10.9" customHeight="1" x14ac:dyDescent="0.3">
      <c r="A25" s="59"/>
      <c r="B25" s="98"/>
      <c r="C25" s="118"/>
      <c r="D25" s="119"/>
      <c r="E25" s="119"/>
      <c r="F25" s="119"/>
      <c r="G25" s="119"/>
      <c r="H25" s="119"/>
      <c r="I25" s="230"/>
      <c r="J25" s="230"/>
      <c r="K25" s="230"/>
      <c r="L25" s="230"/>
      <c r="M25" s="230"/>
      <c r="N25" s="120"/>
      <c r="O25" s="120"/>
      <c r="P25" s="100"/>
      <c r="Q25" s="59"/>
    </row>
    <row r="26" spans="1:17" ht="67.150000000000006" customHeight="1" x14ac:dyDescent="0.25">
      <c r="A26" s="59"/>
      <c r="B26" s="98"/>
      <c r="C26" s="121" t="s">
        <v>32</v>
      </c>
      <c r="D26" s="122"/>
      <c r="E26" s="123" t="s">
        <v>36</v>
      </c>
      <c r="F26" s="124"/>
      <c r="G26" s="125">
        <v>1</v>
      </c>
      <c r="H26" s="124"/>
      <c r="I26" s="231" t="s">
        <v>241</v>
      </c>
      <c r="J26" s="231"/>
      <c r="K26" s="231"/>
      <c r="L26" s="231"/>
      <c r="M26" s="231"/>
      <c r="N26" s="126"/>
      <c r="O26" s="127"/>
      <c r="P26" s="128"/>
      <c r="Q26" s="129"/>
    </row>
    <row r="27" spans="1:17" ht="18.75" x14ac:dyDescent="0.3">
      <c r="A27" s="59"/>
      <c r="B27" s="98"/>
      <c r="C27" s="118"/>
      <c r="D27" s="119"/>
      <c r="E27" s="130"/>
      <c r="F27" s="119"/>
      <c r="G27" s="131"/>
      <c r="H27" s="119"/>
      <c r="I27" s="232"/>
      <c r="J27" s="233"/>
      <c r="K27" s="233"/>
      <c r="L27" s="233"/>
      <c r="M27" s="233"/>
      <c r="N27" s="132"/>
      <c r="O27" s="132"/>
      <c r="P27" s="100"/>
      <c r="Q27" s="59"/>
    </row>
    <row r="28" spans="1:17" ht="101.25" customHeight="1" x14ac:dyDescent="0.3">
      <c r="A28" s="59"/>
      <c r="B28" s="98"/>
      <c r="C28" s="133" t="s">
        <v>176</v>
      </c>
      <c r="D28" s="122"/>
      <c r="E28" s="123" t="s">
        <v>36</v>
      </c>
      <c r="F28" s="119"/>
      <c r="G28" s="125">
        <v>0.85</v>
      </c>
      <c r="H28" s="119"/>
      <c r="I28" s="231" t="s">
        <v>242</v>
      </c>
      <c r="J28" s="231"/>
      <c r="K28" s="231"/>
      <c r="L28" s="231"/>
      <c r="M28" s="231"/>
      <c r="N28" s="126"/>
      <c r="O28" s="126"/>
      <c r="P28" s="100"/>
      <c r="Q28" s="59"/>
    </row>
    <row r="29" spans="1:17" ht="18.75" x14ac:dyDescent="0.3">
      <c r="A29" s="59"/>
      <c r="B29" s="98"/>
      <c r="C29" s="118"/>
      <c r="D29" s="119"/>
      <c r="E29" s="130"/>
      <c r="F29" s="119"/>
      <c r="G29" s="131"/>
      <c r="H29" s="119"/>
      <c r="I29" s="231"/>
      <c r="J29" s="231"/>
      <c r="K29" s="231"/>
      <c r="L29" s="231"/>
      <c r="M29" s="231"/>
      <c r="N29" s="132"/>
      <c r="O29" s="132"/>
      <c r="P29" s="100"/>
      <c r="Q29" s="59"/>
    </row>
    <row r="30" spans="1:17" ht="73.900000000000006" customHeight="1" x14ac:dyDescent="0.3">
      <c r="A30" s="59"/>
      <c r="B30" s="98"/>
      <c r="C30" s="134" t="s">
        <v>177</v>
      </c>
      <c r="D30" s="122"/>
      <c r="E30" s="123" t="s">
        <v>36</v>
      </c>
      <c r="F30" s="119"/>
      <c r="G30" s="125">
        <v>0.9</v>
      </c>
      <c r="H30" s="119"/>
      <c r="I30" s="231" t="s">
        <v>243</v>
      </c>
      <c r="J30" s="231"/>
      <c r="K30" s="231"/>
      <c r="L30" s="231"/>
      <c r="M30" s="231"/>
      <c r="N30" s="126"/>
      <c r="O30" s="126"/>
      <c r="P30" s="100"/>
      <c r="Q30" s="59"/>
    </row>
    <row r="31" spans="1:17" ht="18.75" x14ac:dyDescent="0.3">
      <c r="A31" s="59"/>
      <c r="B31" s="98"/>
      <c r="C31" s="118"/>
      <c r="D31" s="119"/>
      <c r="E31" s="130"/>
      <c r="F31" s="119"/>
      <c r="G31" s="131"/>
      <c r="H31" s="119"/>
      <c r="I31" s="231"/>
      <c r="J31" s="231"/>
      <c r="K31" s="231"/>
      <c r="L31" s="231"/>
      <c r="M31" s="231"/>
      <c r="N31" s="132"/>
      <c r="O31" s="132"/>
      <c r="P31" s="100"/>
      <c r="Q31" s="59"/>
    </row>
    <row r="32" spans="1:17" ht="66.599999999999994" customHeight="1" x14ac:dyDescent="0.3">
      <c r="A32" s="59"/>
      <c r="B32" s="98"/>
      <c r="C32" s="135" t="s">
        <v>112</v>
      </c>
      <c r="D32" s="122"/>
      <c r="E32" s="123" t="s">
        <v>36</v>
      </c>
      <c r="F32" s="119"/>
      <c r="G32" s="125">
        <v>0.9285714285714286</v>
      </c>
      <c r="H32" s="119"/>
      <c r="I32" s="231" t="s">
        <v>244</v>
      </c>
      <c r="J32" s="231"/>
      <c r="K32" s="231"/>
      <c r="L32" s="231"/>
      <c r="M32" s="231"/>
      <c r="N32" s="126"/>
      <c r="O32" s="126"/>
      <c r="P32" s="100"/>
      <c r="Q32" s="59"/>
    </row>
    <row r="33" spans="1:17" ht="18.75" x14ac:dyDescent="0.3">
      <c r="A33" s="59"/>
      <c r="B33" s="98"/>
      <c r="C33" s="118"/>
      <c r="D33" s="119"/>
      <c r="E33" s="130"/>
      <c r="F33" s="119"/>
      <c r="G33" s="131"/>
      <c r="H33" s="119"/>
      <c r="I33" s="231"/>
      <c r="J33" s="231"/>
      <c r="K33" s="231"/>
      <c r="L33" s="231"/>
      <c r="M33" s="231"/>
      <c r="N33" s="132"/>
      <c r="O33" s="132"/>
      <c r="P33" s="100"/>
      <c r="Q33" s="59"/>
    </row>
    <row r="34" spans="1:17" ht="108.6" customHeight="1" x14ac:dyDescent="0.3">
      <c r="A34" s="59"/>
      <c r="B34" s="98"/>
      <c r="C34" s="136" t="s">
        <v>178</v>
      </c>
      <c r="D34" s="122"/>
      <c r="E34" s="123" t="s">
        <v>36</v>
      </c>
      <c r="F34" s="119"/>
      <c r="G34" s="125">
        <v>0.8</v>
      </c>
      <c r="H34" s="119"/>
      <c r="I34" s="231" t="s">
        <v>245</v>
      </c>
      <c r="J34" s="231"/>
      <c r="K34" s="231"/>
      <c r="L34" s="231"/>
      <c r="M34" s="231"/>
      <c r="N34" s="126"/>
      <c r="O34" s="126"/>
      <c r="P34" s="100"/>
      <c r="Q34" s="59"/>
    </row>
    <row r="35" spans="1:17" ht="18.75" x14ac:dyDescent="0.3">
      <c r="A35" s="59"/>
      <c r="B35" s="98"/>
      <c r="C35" s="137"/>
      <c r="D35" s="137"/>
      <c r="E35" s="138"/>
      <c r="F35" s="112"/>
      <c r="G35" s="112"/>
      <c r="H35" s="112"/>
      <c r="I35" s="112"/>
      <c r="J35" s="112"/>
      <c r="K35" s="112"/>
      <c r="L35" s="112"/>
      <c r="M35" s="139"/>
      <c r="N35" s="140"/>
      <c r="O35" s="140"/>
      <c r="P35" s="100"/>
      <c r="Q35" s="59"/>
    </row>
    <row r="36" spans="1:17" ht="18.75" x14ac:dyDescent="0.3">
      <c r="A36" s="59"/>
      <c r="B36" s="98"/>
      <c r="C36" s="141"/>
      <c r="D36" s="137"/>
      <c r="E36" s="138"/>
      <c r="F36" s="112"/>
      <c r="G36" s="112"/>
      <c r="H36" s="112"/>
      <c r="I36" s="112"/>
      <c r="J36" s="112"/>
      <c r="K36" s="112"/>
      <c r="L36" s="112"/>
      <c r="M36" s="139"/>
      <c r="N36" s="140"/>
      <c r="O36" s="140"/>
      <c r="P36" s="100"/>
      <c r="Q36" s="59"/>
    </row>
    <row r="37" spans="1:17" ht="18.75" x14ac:dyDescent="0.3">
      <c r="A37" s="59"/>
      <c r="B37" s="98"/>
      <c r="C37" s="142"/>
      <c r="D37" s="112"/>
      <c r="E37" s="112"/>
      <c r="F37" s="112"/>
      <c r="G37" s="112"/>
      <c r="H37" s="112"/>
      <c r="I37" s="112"/>
      <c r="J37" s="112"/>
      <c r="K37" s="112"/>
      <c r="L37" s="112"/>
      <c r="M37" s="112"/>
      <c r="N37" s="59"/>
      <c r="O37" s="59"/>
      <c r="P37" s="100"/>
      <c r="Q37" s="59"/>
    </row>
    <row r="38" spans="1:17" ht="18.75" x14ac:dyDescent="0.3">
      <c r="A38" s="59"/>
      <c r="B38" s="143"/>
      <c r="C38" s="144"/>
      <c r="D38" s="144"/>
      <c r="E38" s="144"/>
      <c r="F38" s="144"/>
      <c r="G38" s="144"/>
      <c r="H38" s="144"/>
      <c r="I38" s="144"/>
      <c r="J38" s="144"/>
      <c r="K38" s="144"/>
      <c r="L38" s="144"/>
      <c r="M38" s="144"/>
      <c r="N38" s="145"/>
      <c r="O38" s="145"/>
      <c r="P38" s="146"/>
      <c r="Q38" s="59"/>
    </row>
    <row r="39" spans="1:17" x14ac:dyDescent="0.25">
      <c r="A39" s="59"/>
      <c r="B39" s="59"/>
      <c r="C39" s="59"/>
      <c r="D39" s="59"/>
      <c r="E39" s="59"/>
      <c r="F39" s="59"/>
      <c r="G39" s="59"/>
      <c r="H39" s="59"/>
      <c r="I39" s="59"/>
      <c r="J39" s="59"/>
      <c r="K39" s="59"/>
      <c r="L39" s="59"/>
      <c r="M39" s="59"/>
      <c r="N39" s="59"/>
      <c r="O39" s="59"/>
      <c r="P39" s="59"/>
      <c r="Q39" s="59"/>
    </row>
    <row r="40" spans="1:17" x14ac:dyDescent="0.25">
      <c r="A40" s="59"/>
      <c r="B40" s="59"/>
      <c r="C40" s="59"/>
      <c r="D40" s="59"/>
      <c r="E40" s="59"/>
      <c r="F40" s="59"/>
      <c r="G40" s="59"/>
      <c r="H40" s="59"/>
      <c r="I40" s="59"/>
      <c r="J40" s="59"/>
      <c r="K40" s="59"/>
      <c r="L40" s="59"/>
      <c r="M40" s="59"/>
      <c r="N40" s="59"/>
      <c r="O40" s="59"/>
      <c r="P40" s="59"/>
      <c r="Q40" s="59"/>
    </row>
    <row r="41" spans="1:17" x14ac:dyDescent="0.25">
      <c r="A41" s="59"/>
      <c r="B41" s="59"/>
      <c r="C41" s="59"/>
      <c r="D41" s="59"/>
      <c r="E41" s="59"/>
      <c r="F41" s="59"/>
      <c r="G41" s="59"/>
      <c r="H41" s="59"/>
      <c r="I41" s="59"/>
      <c r="J41" s="59"/>
      <c r="K41" s="59"/>
      <c r="L41" s="59"/>
      <c r="M41" s="59"/>
      <c r="N41" s="59"/>
      <c r="O41" s="59"/>
      <c r="P41" s="59"/>
      <c r="Q41" s="59"/>
    </row>
  </sheetData>
  <mergeCells count="22">
    <mergeCell ref="I34:M34"/>
    <mergeCell ref="I29:M29"/>
    <mergeCell ref="I30:M30"/>
    <mergeCell ref="I31:M31"/>
    <mergeCell ref="I32:M32"/>
    <mergeCell ref="I33:M33"/>
    <mergeCell ref="I24:M24"/>
    <mergeCell ref="I25:M25"/>
    <mergeCell ref="I26:M26"/>
    <mergeCell ref="I27:M27"/>
    <mergeCell ref="I28:M28"/>
    <mergeCell ref="C20:D20"/>
    <mergeCell ref="F20:M20"/>
    <mergeCell ref="C21:D21"/>
    <mergeCell ref="F21:M21"/>
    <mergeCell ref="C22:D22"/>
    <mergeCell ref="F22:M22"/>
    <mergeCell ref="E4:E5"/>
    <mergeCell ref="F4:M5"/>
    <mergeCell ref="F6:M6"/>
    <mergeCell ref="I8:K8"/>
    <mergeCell ref="C18:M18"/>
  </mergeCells>
  <conditionalFormatting sqref="G26 G28 G30 G32 G34">
    <cfRule type="cellIs" dxfId="5" priority="2" operator="between">
      <formula>0.75</formula>
      <formula>1</formula>
    </cfRule>
    <cfRule type="cellIs" dxfId="4" priority="3" operator="between">
      <formula>0.5</formula>
      <formula>0.75</formula>
    </cfRule>
    <cfRule type="cellIs" dxfId="3" priority="4" operator="between">
      <formula>0</formula>
      <formula>0.49</formula>
    </cfRule>
  </conditionalFormatting>
  <conditionalFormatting sqref="M8">
    <cfRule type="cellIs" dxfId="2" priority="5" operator="between">
      <formula>0.75</formula>
      <formula>1</formula>
    </cfRule>
    <cfRule type="cellIs" dxfId="1" priority="6" operator="between">
      <formula>0.5</formula>
      <formula>0.75</formula>
    </cfRule>
    <cfRule type="cellIs" dxfId="0" priority="7" operator="between">
      <formula>0</formula>
      <formula>0.49</formula>
    </cfRule>
  </conditionalFormatting>
  <dataValidations count="3">
    <dataValidation type="list" allowBlank="1" showErrorMessage="1" sqref="E21:E22" xr:uid="{00000000-0002-0000-0300-000000000000}">
      <formula1>"Si,No"</formula1>
      <formula2>0</formula2>
    </dataValidation>
    <dataValidation allowBlank="1" showInputMessage="1" showErrorMessage="1" prompt="Celda formulada, información proveniente de la pestaña de deficiencias." sqref="E24" xr:uid="{00000000-0002-0000-0300-000001000000}">
      <formula1>0</formula1>
      <formula2>0</formula2>
    </dataValidation>
    <dataValidation type="list" allowBlank="1" showErrorMessage="1" sqref="E20" xr:uid="{00000000-0002-0000-0300-000002000000}">
      <formula1>"Si,En proceso,No"</formula1>
      <formula2>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5"/>
  <sheetViews>
    <sheetView workbookViewId="0"/>
  </sheetViews>
  <sheetFormatPr baseColWidth="10" defaultColWidth="11" defaultRowHeight="15" x14ac:dyDescent="0.25"/>
  <cols>
    <col min="2" max="2" width="31" customWidth="1"/>
    <col min="3" max="3" width="17.140625" customWidth="1"/>
    <col min="5" max="5" width="15.140625" customWidth="1"/>
    <col min="10" max="10" width="15.7109375" customWidth="1"/>
    <col min="11" max="11" width="12" customWidth="1"/>
  </cols>
  <sheetData>
    <row r="1" spans="1:11" ht="67.900000000000006" customHeight="1" x14ac:dyDescent="0.25">
      <c r="A1" s="147" t="s">
        <v>25</v>
      </c>
      <c r="B1" s="147" t="s">
        <v>6</v>
      </c>
      <c r="C1" s="148" t="s">
        <v>8</v>
      </c>
      <c r="D1" s="149" t="s">
        <v>26</v>
      </c>
      <c r="E1" s="149" t="s">
        <v>27</v>
      </c>
      <c r="F1" s="149" t="s">
        <v>179</v>
      </c>
      <c r="G1" s="150" t="s">
        <v>180</v>
      </c>
      <c r="H1" s="150" t="s">
        <v>181</v>
      </c>
      <c r="I1" s="150" t="s">
        <v>159</v>
      </c>
      <c r="J1" s="150" t="s">
        <v>182</v>
      </c>
      <c r="K1" s="150" t="s">
        <v>183</v>
      </c>
    </row>
    <row r="2" spans="1:11" x14ac:dyDescent="0.25">
      <c r="A2" t="s">
        <v>184</v>
      </c>
      <c r="B2" t="str">
        <f>+VLOOKUP(A2,'Estado SCI'!$A$16:$C$59,3,0)</f>
        <v>AMBIENTE DE CONTROL</v>
      </c>
      <c r="C2" t="s">
        <v>33</v>
      </c>
      <c r="D2" t="s">
        <v>34</v>
      </c>
      <c r="E2" t="s">
        <v>35</v>
      </c>
      <c r="F2" t="str">
        <f>+VLOOKUP(A2,'Estado SCI'!$A$16:$I$59,9,0)</f>
        <v>Mantenimiento del control</v>
      </c>
      <c r="G2">
        <f>+VLOOKUP(A2,'Estado SCI'!$A$16:$L$59,12,0)</f>
        <v>20.123000000000001</v>
      </c>
      <c r="H2">
        <f t="shared" ref="H2:H45" si="0">+_xlfn.RANK.EQ(G2,$G$2:$G$45,1)</f>
        <v>1</v>
      </c>
      <c r="I2" t="str">
        <f>+IF(VLOOKUP(A2,'Estado SCI'!$A$16:$G$59,7,0)="","",VLOOKUP(A2,'Estado SCI'!$A$16:$G$59,7,0))</f>
        <v>Si</v>
      </c>
      <c r="J2" s="151">
        <f t="shared" ref="J2:J45" si="1">+IF(I2="Si",1,IF(I2="En proceso",0.5,0))</f>
        <v>1</v>
      </c>
      <c r="K2" s="152">
        <f t="shared" ref="K2:K45" si="2">+AVERAGEIF($B$2:$B$45,B2,$J$2:$J$45)</f>
        <v>1</v>
      </c>
    </row>
    <row r="3" spans="1:11" x14ac:dyDescent="0.25">
      <c r="A3" t="s">
        <v>185</v>
      </c>
      <c r="B3" t="s">
        <v>32</v>
      </c>
      <c r="C3" t="s">
        <v>33</v>
      </c>
      <c r="D3" t="s">
        <v>38</v>
      </c>
      <c r="E3" t="s">
        <v>186</v>
      </c>
      <c r="F3" t="str">
        <f>+VLOOKUP(A3,'Estado SCI'!$A$16:$I$59,9,0)</f>
        <v>Mantenimiento del control</v>
      </c>
      <c r="G3">
        <f>+VLOOKUP(A3,'Estado SCI'!$A$16:$L$59,12,0)</f>
        <v>20.1234</v>
      </c>
      <c r="H3">
        <f t="shared" si="0"/>
        <v>2</v>
      </c>
      <c r="I3" t="str">
        <f>+IF(VLOOKUP(A3,'Estado SCI'!$A$16:$G$59,7,0)="","",VLOOKUP(A3,'Estado SCI'!$A$16:$G$59,7,0))</f>
        <v>Si</v>
      </c>
      <c r="J3" s="151">
        <f t="shared" si="1"/>
        <v>1</v>
      </c>
      <c r="K3" s="152">
        <f t="shared" si="2"/>
        <v>1</v>
      </c>
    </row>
    <row r="4" spans="1:11" x14ac:dyDescent="0.25">
      <c r="A4" t="s">
        <v>187</v>
      </c>
      <c r="B4" t="s">
        <v>32</v>
      </c>
      <c r="C4" t="s">
        <v>33</v>
      </c>
      <c r="D4" t="s">
        <v>41</v>
      </c>
      <c r="E4" t="s">
        <v>42</v>
      </c>
      <c r="F4" t="str">
        <f>+VLOOKUP(A4,'Estado SCI'!$A$16:$I$59,9,0)</f>
        <v>Mantenimiento del control</v>
      </c>
      <c r="G4">
        <f>+VLOOKUP(A4,'Estado SCI'!$A$16:$L$59,12,0)</f>
        <v>20.123449999999998</v>
      </c>
      <c r="H4">
        <f t="shared" si="0"/>
        <v>3</v>
      </c>
      <c r="I4" t="str">
        <f>+IF(VLOOKUP(A4,'Estado SCI'!$A$16:$G$59,7,0)="","",VLOOKUP(A4,'Estado SCI'!$A$16:$G$59,7,0))</f>
        <v>Si</v>
      </c>
      <c r="J4" s="151">
        <f t="shared" si="1"/>
        <v>1</v>
      </c>
      <c r="K4" s="152">
        <f t="shared" si="2"/>
        <v>1</v>
      </c>
    </row>
    <row r="5" spans="1:11" x14ac:dyDescent="0.25">
      <c r="A5" t="s">
        <v>188</v>
      </c>
      <c r="B5" t="s">
        <v>32</v>
      </c>
      <c r="C5" t="s">
        <v>33</v>
      </c>
      <c r="D5" t="s">
        <v>44</v>
      </c>
      <c r="E5" t="s">
        <v>45</v>
      </c>
      <c r="F5" t="str">
        <f>+VLOOKUP(A5,'Estado SCI'!$A$16:$I$59,9,0)</f>
        <v>Mantenimiento del control</v>
      </c>
      <c r="G5">
        <f>+VLOOKUP(A5,'Estado SCI'!$A$16:$L$59,12,0)</f>
        <v>20.123456000000001</v>
      </c>
      <c r="H5">
        <f t="shared" si="0"/>
        <v>4</v>
      </c>
      <c r="I5" t="str">
        <f>+IF(VLOOKUP(A5,'Estado SCI'!$A$16:$G$59,7,0)="","",VLOOKUP(A5,'Estado SCI'!$A$16:$G$59,7,0))</f>
        <v>Si</v>
      </c>
      <c r="J5" s="151">
        <f t="shared" si="1"/>
        <v>1</v>
      </c>
      <c r="K5" s="152">
        <f t="shared" si="2"/>
        <v>1</v>
      </c>
    </row>
    <row r="6" spans="1:11" x14ac:dyDescent="0.25">
      <c r="A6" t="s">
        <v>189</v>
      </c>
      <c r="B6" t="s">
        <v>32</v>
      </c>
      <c r="C6" t="s">
        <v>33</v>
      </c>
      <c r="D6" t="s">
        <v>47</v>
      </c>
      <c r="E6" t="s">
        <v>48</v>
      </c>
      <c r="F6" t="str">
        <f>+VLOOKUP(A6,'Estado SCI'!$A$16:$I$59,9,0)</f>
        <v>Mantenimiento del control</v>
      </c>
      <c r="G6">
        <f>+VLOOKUP(A6,'Estado SCI'!$A$16:$L$59,12,0)</f>
        <v>20.123456780000001</v>
      </c>
      <c r="H6">
        <f t="shared" si="0"/>
        <v>5</v>
      </c>
      <c r="I6" t="str">
        <f>+IF(VLOOKUP(A6,'Estado SCI'!$A$16:$G$59,7,0)="","",VLOOKUP(A6,'Estado SCI'!$A$16:$G$59,7,0))</f>
        <v>Si</v>
      </c>
      <c r="J6" s="151">
        <f t="shared" si="1"/>
        <v>1</v>
      </c>
      <c r="K6" s="152">
        <f t="shared" si="2"/>
        <v>1</v>
      </c>
    </row>
    <row r="7" spans="1:11" x14ac:dyDescent="0.25">
      <c r="A7" t="s">
        <v>190</v>
      </c>
      <c r="B7" t="s">
        <v>32</v>
      </c>
      <c r="C7" t="s">
        <v>33</v>
      </c>
      <c r="D7" t="s">
        <v>50</v>
      </c>
      <c r="E7" t="s">
        <v>51</v>
      </c>
      <c r="F7" t="str">
        <f>+VLOOKUP(A7,'Estado SCI'!$A$16:$I$59,9,0)</f>
        <v>Mantenimiento del control</v>
      </c>
      <c r="G7">
        <f>+VLOOKUP(A7,'Estado SCI'!$A$16:$L$59,12,0)</f>
        <v>20.123456788999999</v>
      </c>
      <c r="H7">
        <f t="shared" si="0"/>
        <v>6</v>
      </c>
      <c r="I7" t="str">
        <f>+IF(VLOOKUP(A7,'Estado SCI'!$A$16:$G$59,7,0)="","",VLOOKUP(A7,'Estado SCI'!$A$16:$G$59,7,0))</f>
        <v>Si</v>
      </c>
      <c r="J7" s="151">
        <f t="shared" si="1"/>
        <v>1</v>
      </c>
      <c r="K7" s="152">
        <f t="shared" si="2"/>
        <v>1</v>
      </c>
    </row>
    <row r="8" spans="1:11" x14ac:dyDescent="0.25">
      <c r="A8" t="s">
        <v>191</v>
      </c>
      <c r="B8" t="s">
        <v>32</v>
      </c>
      <c r="C8" t="s">
        <v>33</v>
      </c>
      <c r="D8" t="s">
        <v>52</v>
      </c>
      <c r="E8" t="s">
        <v>53</v>
      </c>
      <c r="F8" t="str">
        <f>+VLOOKUP(A8,'Estado SCI'!$A$16:$I$59,9,0)</f>
        <v>Mantenimiento del control</v>
      </c>
      <c r="G8">
        <f>+VLOOKUP(A8,'Estado SCI'!$A$16:$L$59,12,0)</f>
        <v>20.1234567891</v>
      </c>
      <c r="H8">
        <f t="shared" si="0"/>
        <v>7</v>
      </c>
      <c r="I8" t="str">
        <f>+IF(VLOOKUP(A8,'Estado SCI'!$A$16:$G$59,7,0)="","",VLOOKUP(A8,'Estado SCI'!$A$16:$G$59,7,0))</f>
        <v>Si</v>
      </c>
      <c r="J8" s="151">
        <f t="shared" si="1"/>
        <v>1</v>
      </c>
      <c r="K8" s="152">
        <f t="shared" si="2"/>
        <v>1</v>
      </c>
    </row>
    <row r="9" spans="1:11" x14ac:dyDescent="0.25">
      <c r="A9" t="s">
        <v>192</v>
      </c>
      <c r="B9" t="s">
        <v>32</v>
      </c>
      <c r="C9" t="s">
        <v>33</v>
      </c>
      <c r="D9" t="s">
        <v>55</v>
      </c>
      <c r="E9" t="s">
        <v>56</v>
      </c>
      <c r="F9" t="str">
        <f>+VLOOKUP(A9,'Estado SCI'!$A$16:$I$59,9,0)</f>
        <v>Mantenimiento del control</v>
      </c>
      <c r="G9">
        <f>+VLOOKUP(A9,'Estado SCI'!$A$16:$L$59,12,0)</f>
        <v>20.123456789119999</v>
      </c>
      <c r="H9">
        <f t="shared" si="0"/>
        <v>8</v>
      </c>
      <c r="I9" t="str">
        <f>+IF(VLOOKUP(A9,'Estado SCI'!$A$16:$G$59,7,0)="","",VLOOKUP(A9,'Estado SCI'!$A$16:$G$59,7,0))</f>
        <v>Si</v>
      </c>
      <c r="J9" s="151">
        <f t="shared" si="1"/>
        <v>1</v>
      </c>
      <c r="K9" s="152">
        <f t="shared" si="2"/>
        <v>1</v>
      </c>
    </row>
    <row r="10" spans="1:11" x14ac:dyDescent="0.25">
      <c r="A10" t="s">
        <v>193</v>
      </c>
      <c r="B10" t="s">
        <v>32</v>
      </c>
      <c r="C10" t="s">
        <v>33</v>
      </c>
      <c r="D10" t="s">
        <v>58</v>
      </c>
      <c r="E10" t="s">
        <v>59</v>
      </c>
      <c r="F10" t="str">
        <f>+VLOOKUP(A10,'Estado SCI'!$A$16:$I$59,9,0)</f>
        <v>Mantenimiento del control</v>
      </c>
      <c r="G10">
        <f>+VLOOKUP(A10,'Estado SCI'!$A$16:$L$59,12,0)</f>
        <v>20.123456789123001</v>
      </c>
      <c r="H10">
        <f t="shared" si="0"/>
        <v>9</v>
      </c>
      <c r="I10" t="str">
        <f>+IF(VLOOKUP(A10,'Estado SCI'!$A$16:$G$59,7,0)="","",VLOOKUP(A10,'Estado SCI'!$A$16:$G$59,7,0))</f>
        <v>Si</v>
      </c>
      <c r="J10" s="151">
        <f t="shared" si="1"/>
        <v>1</v>
      </c>
      <c r="K10" s="152">
        <f t="shared" si="2"/>
        <v>1</v>
      </c>
    </row>
    <row r="11" spans="1:11" x14ac:dyDescent="0.25">
      <c r="A11" t="s">
        <v>194</v>
      </c>
      <c r="B11" t="s">
        <v>32</v>
      </c>
      <c r="C11" t="s">
        <v>33</v>
      </c>
      <c r="D11" t="s">
        <v>61</v>
      </c>
      <c r="E11" t="s">
        <v>62</v>
      </c>
      <c r="F11" t="str">
        <f>+VLOOKUP(A11,'Estado SCI'!$A$16:$I$59,9,0)</f>
        <v>Mantenimiento del control</v>
      </c>
      <c r="G11">
        <f>+VLOOKUP(A11,'Estado SCI'!$A$16:$L$59,12,0)</f>
        <v>20.123456789123399</v>
      </c>
      <c r="H11">
        <f t="shared" si="0"/>
        <v>10</v>
      </c>
      <c r="I11" t="str">
        <f>+IF(VLOOKUP(A11,'Estado SCI'!$A$16:$G$59,7,0)="","",VLOOKUP(A11,'Estado SCI'!$A$16:$G$59,7,0))</f>
        <v>Si</v>
      </c>
      <c r="J11" s="151">
        <f t="shared" si="1"/>
        <v>1</v>
      </c>
      <c r="K11" s="152">
        <f t="shared" si="2"/>
        <v>1</v>
      </c>
    </row>
    <row r="12" spans="1:11" x14ac:dyDescent="0.25">
      <c r="A12" t="s">
        <v>195</v>
      </c>
      <c r="B12" t="s">
        <v>32</v>
      </c>
      <c r="C12" t="s">
        <v>33</v>
      </c>
      <c r="D12" t="s">
        <v>64</v>
      </c>
      <c r="E12" t="s">
        <v>65</v>
      </c>
      <c r="F12" t="str">
        <f>+VLOOKUP(A12,'Estado SCI'!$A$16:$I$59,9,0)</f>
        <v>Mantenimiento del control</v>
      </c>
      <c r="G12">
        <f>+VLOOKUP(A12,'Estado SCI'!$A$16:$L$59,12,0)</f>
        <v>20.123456789123448</v>
      </c>
      <c r="H12">
        <f t="shared" si="0"/>
        <v>11</v>
      </c>
      <c r="I12" t="str">
        <f>+IF(VLOOKUP(A12,'Estado SCI'!$A$16:$G$59,7,0)="","",VLOOKUP(A12,'Estado SCI'!$A$16:$G$59,7,0))</f>
        <v>Si</v>
      </c>
      <c r="J12" s="151">
        <f t="shared" si="1"/>
        <v>1</v>
      </c>
      <c r="K12" s="152">
        <f t="shared" si="2"/>
        <v>1</v>
      </c>
    </row>
    <row r="13" spans="1:11" x14ac:dyDescent="0.25">
      <c r="A13" t="s">
        <v>196</v>
      </c>
      <c r="B13" t="s">
        <v>32</v>
      </c>
      <c r="C13" t="s">
        <v>33</v>
      </c>
      <c r="D13" t="s">
        <v>67</v>
      </c>
      <c r="E13" t="s">
        <v>68</v>
      </c>
      <c r="F13" t="str">
        <f>+VLOOKUP(A13,'Estado SCI'!$A$16:$I$59,9,0)</f>
        <v>Mantenimiento del control</v>
      </c>
      <c r="G13">
        <f>+VLOOKUP(A13,'Estado SCI'!$A$16:$L$59,12,0)</f>
        <v>20.123456789123455</v>
      </c>
      <c r="H13">
        <f t="shared" si="0"/>
        <v>12</v>
      </c>
      <c r="I13" t="str">
        <f>+IF(VLOOKUP(A13,'Estado SCI'!$A$16:$G$59,7,0)="","",VLOOKUP(A13,'Estado SCI'!$A$16:$G$59,7,0))</f>
        <v>Si</v>
      </c>
      <c r="J13" s="151">
        <f t="shared" si="1"/>
        <v>1</v>
      </c>
      <c r="K13" s="152">
        <f t="shared" si="2"/>
        <v>1</v>
      </c>
    </row>
    <row r="14" spans="1:11" ht="12" customHeight="1" x14ac:dyDescent="0.25">
      <c r="A14" t="s">
        <v>197</v>
      </c>
      <c r="B14" t="str">
        <f>+VLOOKUP(A14,'Estado SCI'!$A$16:$C$59,3,0)</f>
        <v>EVALUACION DEL RIESGO</v>
      </c>
      <c r="C14" t="s">
        <v>72</v>
      </c>
      <c r="D14" t="s">
        <v>34</v>
      </c>
      <c r="E14" t="s">
        <v>198</v>
      </c>
      <c r="F14" t="str">
        <f>+VLOOKUP(A14,'Estado SCI'!$A$16:$I$59,9,0)</f>
        <v>Mantenimiento del control</v>
      </c>
      <c r="G14">
        <f>+VLOOKUP(A14,'Estado SCI'!$A$16:$L$59,12,0)</f>
        <v>40.229999999999997</v>
      </c>
      <c r="H14">
        <f t="shared" si="0"/>
        <v>16</v>
      </c>
      <c r="I14" t="str">
        <f>+IF(VLOOKUP(A14,'Estado SCI'!$A$16:$G$59,7,0)="","",VLOOKUP(A14,'Estado SCI'!$A$16:$G$59,7,0))</f>
        <v>Si</v>
      </c>
      <c r="J14" s="151">
        <f t="shared" si="1"/>
        <v>1</v>
      </c>
      <c r="K14" s="152">
        <f t="shared" si="2"/>
        <v>0.85</v>
      </c>
    </row>
    <row r="15" spans="1:11" ht="12" customHeight="1" x14ac:dyDescent="0.25">
      <c r="A15" t="s">
        <v>199</v>
      </c>
      <c r="B15" t="s">
        <v>71</v>
      </c>
      <c r="C15" t="s">
        <v>72</v>
      </c>
      <c r="D15" t="s">
        <v>38</v>
      </c>
      <c r="E15" t="s">
        <v>200</v>
      </c>
      <c r="F15" t="str">
        <f>+VLOOKUP(A15,'Estado SCI'!$A$16:$I$59,9,0)</f>
        <v>Mantenimiento del control</v>
      </c>
      <c r="G15">
        <f>+VLOOKUP(A15,'Estado SCI'!$A$16:$L$59,12,0)</f>
        <v>40.234000000000002</v>
      </c>
      <c r="H15">
        <f t="shared" si="0"/>
        <v>17</v>
      </c>
      <c r="I15" t="str">
        <f>+IF(VLOOKUP(A15,'Estado SCI'!$A$16:$G$59,7,0)="","",VLOOKUP(A15,'Estado SCI'!$A$16:$G$59,7,0))</f>
        <v>Si</v>
      </c>
      <c r="J15" s="151">
        <f t="shared" si="1"/>
        <v>1</v>
      </c>
      <c r="K15" s="152">
        <f t="shared" si="2"/>
        <v>0.85</v>
      </c>
    </row>
    <row r="16" spans="1:11" ht="12" customHeight="1" x14ac:dyDescent="0.25">
      <c r="A16" t="s">
        <v>201</v>
      </c>
      <c r="B16" t="s">
        <v>71</v>
      </c>
      <c r="C16" t="s">
        <v>72</v>
      </c>
      <c r="D16" t="s">
        <v>41</v>
      </c>
      <c r="E16" t="s">
        <v>202</v>
      </c>
      <c r="F16" t="str">
        <f>+VLOOKUP(A16,'Estado SCI'!$A$16:$I$59,9,0)</f>
        <v>Mantenimiento del control</v>
      </c>
      <c r="G16">
        <f>+VLOOKUP(A16,'Estado SCI'!$A$16:$L$59,12,0)</f>
        <v>40.234499999999997</v>
      </c>
      <c r="H16">
        <f t="shared" si="0"/>
        <v>18</v>
      </c>
      <c r="I16" t="str">
        <f>+IF(VLOOKUP(A16,'Estado SCI'!$A$16:$G$59,7,0)="","",VLOOKUP(A16,'Estado SCI'!$A$16:$G$59,7,0))</f>
        <v>Si</v>
      </c>
      <c r="J16" s="151">
        <f t="shared" si="1"/>
        <v>1</v>
      </c>
      <c r="K16" s="152">
        <f t="shared" si="2"/>
        <v>0.85</v>
      </c>
    </row>
    <row r="17" spans="1:11" ht="12.6" customHeight="1" x14ac:dyDescent="0.25">
      <c r="A17" t="s">
        <v>203</v>
      </c>
      <c r="B17" t="s">
        <v>71</v>
      </c>
      <c r="C17" t="s">
        <v>72</v>
      </c>
      <c r="D17" t="s">
        <v>44</v>
      </c>
      <c r="E17" t="s">
        <v>79</v>
      </c>
      <c r="F17" t="str">
        <f>+VLOOKUP(A17,'Estado SCI'!$A$16:$I$59,9,0)</f>
        <v>Oportunidad de mejora</v>
      </c>
      <c r="G17">
        <f>+VLOOKUP(A17,'Estado SCI'!$A$16:$L$59,12,0)</f>
        <v>30.234559999999998</v>
      </c>
      <c r="H17">
        <f t="shared" si="0"/>
        <v>13</v>
      </c>
      <c r="I17" t="str">
        <f>+IF(VLOOKUP(A17,'Estado SCI'!$A$16:$G$59,7,0)="","",VLOOKUP(A17,'Estado SCI'!$A$16:$G$59,7,0))</f>
        <v>En proceso</v>
      </c>
      <c r="J17" s="151">
        <f t="shared" si="1"/>
        <v>0.5</v>
      </c>
      <c r="K17" s="152">
        <f t="shared" si="2"/>
        <v>0.85</v>
      </c>
    </row>
    <row r="18" spans="1:11" ht="12" customHeight="1" x14ac:dyDescent="0.25">
      <c r="A18" t="s">
        <v>204</v>
      </c>
      <c r="B18" t="s">
        <v>71</v>
      </c>
      <c r="C18" t="s">
        <v>100</v>
      </c>
      <c r="D18" t="s">
        <v>34</v>
      </c>
      <c r="E18" t="s">
        <v>84</v>
      </c>
      <c r="F18" t="str">
        <f>+VLOOKUP(A18,'Estado SCI'!$A$16:$I$59,9,0)</f>
        <v>Mantenimiento del control</v>
      </c>
      <c r="G18">
        <f>+VLOOKUP(A18,'Estado SCI'!$A$16:$L$59,12,0)</f>
        <v>40.234566999999998</v>
      </c>
      <c r="H18">
        <f t="shared" si="0"/>
        <v>19</v>
      </c>
      <c r="I18" t="str">
        <f>+IF(VLOOKUP(A18,'Estado SCI'!$A$16:$G$59,7,0)="","",VLOOKUP(A18,'Estado SCI'!$A$16:$G$59,7,0))</f>
        <v>Si</v>
      </c>
      <c r="J18" s="151">
        <f t="shared" si="1"/>
        <v>1</v>
      </c>
      <c r="K18" s="152">
        <f t="shared" si="2"/>
        <v>0.85</v>
      </c>
    </row>
    <row r="19" spans="1:11" ht="12" customHeight="1" x14ac:dyDescent="0.25">
      <c r="A19" t="s">
        <v>205</v>
      </c>
      <c r="B19" t="s">
        <v>71</v>
      </c>
      <c r="C19" t="s">
        <v>100</v>
      </c>
      <c r="D19" t="s">
        <v>38</v>
      </c>
      <c r="E19" t="s">
        <v>86</v>
      </c>
      <c r="F19" t="str">
        <f>+VLOOKUP(A19,'Estado SCI'!$A$16:$I$59,9,0)</f>
        <v>Oportunidad de mejora</v>
      </c>
      <c r="G19">
        <f>+VLOOKUP(A19,'Estado SCI'!$A$16:$L$59,12,0)</f>
        <v>30.234567800000001</v>
      </c>
      <c r="H19">
        <f t="shared" si="0"/>
        <v>14</v>
      </c>
      <c r="I19" t="str">
        <f>+IF(VLOOKUP(A19,'Estado SCI'!$A$16:$G$59,7,0)="","",VLOOKUP(A19,'Estado SCI'!$A$16:$G$59,7,0))</f>
        <v>En proceso</v>
      </c>
      <c r="J19" s="151">
        <f t="shared" si="1"/>
        <v>0.5</v>
      </c>
      <c r="K19" s="152">
        <f t="shared" si="2"/>
        <v>0.85</v>
      </c>
    </row>
    <row r="20" spans="1:11" ht="12" customHeight="1" x14ac:dyDescent="0.25">
      <c r="A20" t="s">
        <v>206</v>
      </c>
      <c r="B20" t="s">
        <v>71</v>
      </c>
      <c r="C20" t="s">
        <v>100</v>
      </c>
      <c r="D20" t="s">
        <v>41</v>
      </c>
      <c r="E20" t="s">
        <v>88</v>
      </c>
      <c r="F20" t="str">
        <f>+VLOOKUP(A20,'Estado SCI'!$A$16:$I$59,9,0)</f>
        <v>Mantenimiento del control</v>
      </c>
      <c r="G20">
        <f>+VLOOKUP(A20,'Estado SCI'!$A$16:$L$59,12,0)</f>
        <v>40.234567890000001</v>
      </c>
      <c r="H20">
        <f t="shared" si="0"/>
        <v>20</v>
      </c>
      <c r="I20" t="str">
        <f>+IF(VLOOKUP(A20,'Estado SCI'!$A$16:$G$59,7,0)="","",VLOOKUP(A20,'Estado SCI'!$A$16:$G$59,7,0))</f>
        <v>Si</v>
      </c>
      <c r="J20" s="151">
        <f t="shared" si="1"/>
        <v>1</v>
      </c>
      <c r="K20" s="152">
        <f t="shared" si="2"/>
        <v>0.85</v>
      </c>
    </row>
    <row r="21" spans="1:11" ht="12.6" customHeight="1" x14ac:dyDescent="0.25">
      <c r="A21" t="s">
        <v>207</v>
      </c>
      <c r="B21" t="s">
        <v>71</v>
      </c>
      <c r="C21" t="s">
        <v>100</v>
      </c>
      <c r="D21" t="s">
        <v>34</v>
      </c>
      <c r="E21" t="s">
        <v>92</v>
      </c>
      <c r="F21" t="str">
        <f>+VLOOKUP(A21,'Estado SCI'!$A$16:$I$59,9,0)</f>
        <v>Mantenimiento del control</v>
      </c>
      <c r="G21">
        <f>+VLOOKUP(A21,'Estado SCI'!$A$16:$L$59,12,0)</f>
        <v>40.234567891200001</v>
      </c>
      <c r="H21">
        <f t="shared" si="0"/>
        <v>21</v>
      </c>
      <c r="I21" t="str">
        <f>+IF(VLOOKUP(A21,'Estado SCI'!$A$16:$G$59,7,0)="","",VLOOKUP(A21,'Estado SCI'!$A$16:$G$59,7,0))</f>
        <v>Si</v>
      </c>
      <c r="J21" s="151">
        <f t="shared" si="1"/>
        <v>1</v>
      </c>
      <c r="K21" s="152">
        <f t="shared" si="2"/>
        <v>0.85</v>
      </c>
    </row>
    <row r="22" spans="1:11" ht="12" customHeight="1" x14ac:dyDescent="0.25">
      <c r="A22" t="s">
        <v>208</v>
      </c>
      <c r="B22" t="s">
        <v>71</v>
      </c>
      <c r="C22" t="s">
        <v>113</v>
      </c>
      <c r="D22" t="s">
        <v>38</v>
      </c>
      <c r="E22" t="s">
        <v>94</v>
      </c>
      <c r="F22" t="str">
        <f>+VLOOKUP(A22,'Estado SCI'!$A$16:$I$59,9,0)</f>
        <v>Mantenimiento del control</v>
      </c>
      <c r="G22">
        <f>+VLOOKUP(A22,'Estado SCI'!$A$16:$L$59,12,0)</f>
        <v>40.23456789123</v>
      </c>
      <c r="H22">
        <f t="shared" si="0"/>
        <v>22</v>
      </c>
      <c r="I22" t="str">
        <f>+IF(VLOOKUP(A22,'Estado SCI'!$A$16:$G$59,7,0)="","",VLOOKUP(A22,'Estado SCI'!$A$16:$G$59,7,0))</f>
        <v>Si</v>
      </c>
      <c r="J22" s="151">
        <f t="shared" si="1"/>
        <v>1</v>
      </c>
      <c r="K22" s="152">
        <f t="shared" si="2"/>
        <v>0.85</v>
      </c>
    </row>
    <row r="23" spans="1:11" ht="12" customHeight="1" x14ac:dyDescent="0.25">
      <c r="A23" t="s">
        <v>209</v>
      </c>
      <c r="B23" t="s">
        <v>71</v>
      </c>
      <c r="C23" t="s">
        <v>113</v>
      </c>
      <c r="D23" t="s">
        <v>41</v>
      </c>
      <c r="E23" t="s">
        <v>96</v>
      </c>
      <c r="F23" t="str">
        <f>+VLOOKUP(A23,'Estado SCI'!$A$16:$I$59,9,0)</f>
        <v>Oportunidad de mejora</v>
      </c>
      <c r="G23">
        <f>+VLOOKUP(A23,'Estado SCI'!$A$16:$L$59,12,0)</f>
        <v>30.234567891234001</v>
      </c>
      <c r="H23">
        <f t="shared" si="0"/>
        <v>15</v>
      </c>
      <c r="I23" t="str">
        <f>+IF(VLOOKUP(A23,'Estado SCI'!$A$16:$G$59,7,0)="","",VLOOKUP(A23,'Estado SCI'!$A$16:$G$59,7,0))</f>
        <v>En proceso</v>
      </c>
      <c r="J23" s="151">
        <f t="shared" si="1"/>
        <v>0.5</v>
      </c>
      <c r="K23" s="152">
        <f t="shared" si="2"/>
        <v>0.85</v>
      </c>
    </row>
    <row r="24" spans="1:11" ht="12" customHeight="1" x14ac:dyDescent="0.25">
      <c r="A24" t="s">
        <v>210</v>
      </c>
      <c r="B24" t="str">
        <f>+VLOOKUP(A24,'Estado SCI'!$A$16:$C$59,3,0)</f>
        <v>ACTIVIDADES DE CONTROL</v>
      </c>
      <c r="C24" t="s">
        <v>113</v>
      </c>
      <c r="D24" t="s">
        <v>34</v>
      </c>
      <c r="E24" t="s">
        <v>101</v>
      </c>
      <c r="F24" t="str">
        <f>+VLOOKUP(A24,'Estado SCI'!$A$16:$I$59,9,0)</f>
        <v>Mantenimiento del control</v>
      </c>
      <c r="G24">
        <f>+VLOOKUP(A24,'Estado SCI'!$A$16:$L$59,12,0)</f>
        <v>60.31</v>
      </c>
      <c r="H24">
        <f t="shared" si="0"/>
        <v>24</v>
      </c>
      <c r="I24" t="str">
        <f>+IF(VLOOKUP(A24,'Estado SCI'!$A$16:$G$59,7,0)="","",VLOOKUP(A24,'Estado SCI'!$A$16:$G$59,7,0))</f>
        <v>Si</v>
      </c>
      <c r="J24" s="151">
        <f t="shared" si="1"/>
        <v>1</v>
      </c>
      <c r="K24" s="152">
        <f t="shared" si="2"/>
        <v>0.9</v>
      </c>
    </row>
    <row r="25" spans="1:11" ht="12" customHeight="1" x14ac:dyDescent="0.25">
      <c r="A25" t="s">
        <v>211</v>
      </c>
      <c r="B25" t="s">
        <v>99</v>
      </c>
      <c r="C25" t="s">
        <v>113</v>
      </c>
      <c r="D25" t="s">
        <v>38</v>
      </c>
      <c r="E25" t="s">
        <v>103</v>
      </c>
      <c r="F25" t="str">
        <f>+VLOOKUP(A25,'Estado SCI'!$A$16:$I$59,9,0)</f>
        <v>Oportunidad de mejora</v>
      </c>
      <c r="G25">
        <f>+VLOOKUP(A25,'Estado SCI'!$A$16:$L$59,12,0)</f>
        <v>50.323</v>
      </c>
      <c r="H25">
        <f t="shared" si="0"/>
        <v>23</v>
      </c>
      <c r="I25" t="str">
        <f>+IF(VLOOKUP(A25,'Estado SCI'!$A$16:$G$59,7,0)="","",VLOOKUP(A25,'Estado SCI'!$A$16:$G$59,7,0))</f>
        <v>En proceso</v>
      </c>
      <c r="J25" s="151">
        <f t="shared" si="1"/>
        <v>0.5</v>
      </c>
      <c r="K25" s="152">
        <f t="shared" si="2"/>
        <v>0.9</v>
      </c>
    </row>
    <row r="26" spans="1:11" ht="12" customHeight="1" x14ac:dyDescent="0.25">
      <c r="A26" t="s">
        <v>212</v>
      </c>
      <c r="B26" t="s">
        <v>99</v>
      </c>
      <c r="C26" t="s">
        <v>113</v>
      </c>
      <c r="D26" t="s">
        <v>41</v>
      </c>
      <c r="E26" t="s">
        <v>105</v>
      </c>
      <c r="F26" t="str">
        <f>+VLOOKUP(A26,'Estado SCI'!$A$16:$I$59,9,0)</f>
        <v>Mantenimiento del control</v>
      </c>
      <c r="G26">
        <f>+VLOOKUP(A26,'Estado SCI'!$A$16:$L$59,12,0)</f>
        <v>60.323999999999998</v>
      </c>
      <c r="H26">
        <f t="shared" si="0"/>
        <v>25</v>
      </c>
      <c r="I26" t="str">
        <f>+IF(VLOOKUP(A26,'Estado SCI'!$A$16:$G$59,7,0)="","",VLOOKUP(A26,'Estado SCI'!$A$16:$G$59,7,0))</f>
        <v>Si</v>
      </c>
      <c r="J26" s="151">
        <f t="shared" si="1"/>
        <v>1</v>
      </c>
      <c r="K26" s="152">
        <f t="shared" si="2"/>
        <v>0.9</v>
      </c>
    </row>
    <row r="27" spans="1:11" ht="12.6" customHeight="1" x14ac:dyDescent="0.25">
      <c r="A27" t="s">
        <v>213</v>
      </c>
      <c r="B27" t="s">
        <v>99</v>
      </c>
      <c r="C27" t="s">
        <v>113</v>
      </c>
      <c r="D27" t="s">
        <v>44</v>
      </c>
      <c r="E27" t="s">
        <v>107</v>
      </c>
      <c r="F27" t="str">
        <f>+VLOOKUP(A27,'Estado SCI'!$A$16:$I$59,9,0)</f>
        <v>Mantenimiento del control</v>
      </c>
      <c r="G27">
        <f>+VLOOKUP(A27,'Estado SCI'!$A$16:$L$59,12,0)</f>
        <v>60.325000000000003</v>
      </c>
      <c r="H27">
        <f t="shared" si="0"/>
        <v>26</v>
      </c>
      <c r="I27" t="str">
        <f>+IF(VLOOKUP(A27,'Estado SCI'!$A$16:$G$59,7,0)="","",VLOOKUP(A27,'Estado SCI'!$A$16:$G$59,7,0))</f>
        <v>Si</v>
      </c>
      <c r="J27" s="151">
        <f t="shared" si="1"/>
        <v>1</v>
      </c>
      <c r="K27" s="152">
        <f t="shared" si="2"/>
        <v>0.9</v>
      </c>
    </row>
    <row r="28" spans="1:11" ht="12" customHeight="1" x14ac:dyDescent="0.25">
      <c r="A28" t="s">
        <v>214</v>
      </c>
      <c r="B28" t="s">
        <v>99</v>
      </c>
      <c r="C28" t="s">
        <v>130</v>
      </c>
      <c r="D28" t="s">
        <v>47</v>
      </c>
      <c r="E28" t="s">
        <v>109</v>
      </c>
      <c r="F28" t="str">
        <f>+VLOOKUP(A28,'Estado SCI'!$A$16:$I$59,9,0)</f>
        <v>Mantenimiento del control</v>
      </c>
      <c r="G28">
        <f>+VLOOKUP(A28,'Estado SCI'!$A$16:$L$59,12,0)</f>
        <v>60.326000000000001</v>
      </c>
      <c r="H28">
        <f t="shared" si="0"/>
        <v>27</v>
      </c>
      <c r="I28" t="str">
        <f>+IF(VLOOKUP(A28,'Estado SCI'!$A$16:$G$59,7,0)="","",VLOOKUP(A28,'Estado SCI'!$A$16:$G$59,7,0))</f>
        <v>Si</v>
      </c>
      <c r="J28" s="151">
        <f t="shared" si="1"/>
        <v>1</v>
      </c>
      <c r="K28" s="152">
        <f t="shared" si="2"/>
        <v>0.9</v>
      </c>
    </row>
    <row r="29" spans="1:11" ht="12" customHeight="1" x14ac:dyDescent="0.25">
      <c r="A29" t="s">
        <v>215</v>
      </c>
      <c r="B29" t="str">
        <f>+VLOOKUP(A29,'Estado SCI'!$A$16:$C$59,3,0)</f>
        <v>INFORMACION Y COMUNICACIÓN</v>
      </c>
      <c r="C29" t="s">
        <v>130</v>
      </c>
      <c r="D29" t="s">
        <v>34</v>
      </c>
      <c r="E29" t="s">
        <v>114</v>
      </c>
      <c r="F29" t="str">
        <f>+VLOOKUP(A29,'Estado SCI'!$A$16:$I$59,9,0)</f>
        <v>Mantenimiento del control</v>
      </c>
      <c r="G29">
        <f>+VLOOKUP(A29,'Estado SCI'!$A$16:$L$59,12,0)</f>
        <v>80.412000000000006</v>
      </c>
      <c r="H29">
        <f t="shared" si="0"/>
        <v>29</v>
      </c>
      <c r="I29" t="str">
        <f>+IF(VLOOKUP(A29,'Estado SCI'!$A$16:$G$59,7,0)="","",VLOOKUP(A29,'Estado SCI'!$A$16:$G$59,7,0))</f>
        <v>Si</v>
      </c>
      <c r="J29" s="151">
        <f t="shared" si="1"/>
        <v>1</v>
      </c>
      <c r="K29" s="152">
        <f t="shared" si="2"/>
        <v>0.9285714285714286</v>
      </c>
    </row>
    <row r="30" spans="1:11" ht="12" customHeight="1" x14ac:dyDescent="0.25">
      <c r="A30" t="s">
        <v>216</v>
      </c>
      <c r="B30" t="s">
        <v>112</v>
      </c>
      <c r="C30" t="s">
        <v>130</v>
      </c>
      <c r="D30" t="s">
        <v>38</v>
      </c>
      <c r="E30" t="s">
        <v>116</v>
      </c>
      <c r="F30" t="str">
        <f>+VLOOKUP(A30,'Estado SCI'!$A$16:$I$59,9,0)</f>
        <v>Mantenimiento del control</v>
      </c>
      <c r="G30">
        <f>+VLOOKUP(A30,'Estado SCI'!$A$16:$L$59,12,0)</f>
        <v>80.412300000000002</v>
      </c>
      <c r="H30">
        <f t="shared" si="0"/>
        <v>30</v>
      </c>
      <c r="I30" t="str">
        <f>+IF(VLOOKUP(A30,'Estado SCI'!$A$16:$G$59,7,0)="","",VLOOKUP(A30,'Estado SCI'!$A$16:$G$59,7,0))</f>
        <v>Si</v>
      </c>
      <c r="J30" s="151">
        <f t="shared" si="1"/>
        <v>1</v>
      </c>
      <c r="K30" s="152">
        <f t="shared" si="2"/>
        <v>0.9285714285714286</v>
      </c>
    </row>
    <row r="31" spans="1:11" ht="12.6" customHeight="1" x14ac:dyDescent="0.25">
      <c r="A31" t="s">
        <v>217</v>
      </c>
      <c r="B31" t="s">
        <v>112</v>
      </c>
      <c r="C31" t="s">
        <v>130</v>
      </c>
      <c r="D31" t="s">
        <v>41</v>
      </c>
      <c r="E31" t="s">
        <v>118</v>
      </c>
      <c r="F31" t="str">
        <f>+VLOOKUP(A31,'Estado SCI'!$A$16:$I$59,9,0)</f>
        <v>Mantenimiento del control</v>
      </c>
      <c r="G31">
        <f>+VLOOKUP(A31,'Estado SCI'!$A$16:$L$59,12,0)</f>
        <v>80.41234</v>
      </c>
      <c r="H31">
        <f t="shared" si="0"/>
        <v>31</v>
      </c>
      <c r="I31" t="str">
        <f>+IF(VLOOKUP(A31,'Estado SCI'!$A$16:$G$59,7,0)="","",VLOOKUP(A31,'Estado SCI'!$A$16:$G$59,7,0))</f>
        <v>Si</v>
      </c>
      <c r="J31" s="151">
        <f t="shared" si="1"/>
        <v>1</v>
      </c>
      <c r="K31" s="152">
        <f t="shared" si="2"/>
        <v>0.9285714285714286</v>
      </c>
    </row>
    <row r="32" spans="1:11" x14ac:dyDescent="0.25">
      <c r="A32" t="s">
        <v>218</v>
      </c>
      <c r="B32" t="s">
        <v>112</v>
      </c>
      <c r="C32" t="s">
        <v>140</v>
      </c>
      <c r="D32" t="s">
        <v>44</v>
      </c>
      <c r="E32" t="s">
        <v>120</v>
      </c>
      <c r="F32" t="str">
        <f>+VLOOKUP(A32,'Estado SCI'!$A$16:$I$59,9,0)</f>
        <v>Mantenimiento del control</v>
      </c>
      <c r="G32">
        <f>+VLOOKUP(A32,'Estado SCI'!$A$16:$L$59,12,0)</f>
        <v>80.412345000000002</v>
      </c>
      <c r="H32">
        <f t="shared" si="0"/>
        <v>32</v>
      </c>
      <c r="I32" t="str">
        <f>+IF(VLOOKUP(A32,'Estado SCI'!$A$16:$G$59,7,0)="","",VLOOKUP(A32,'Estado SCI'!$A$16:$G$59,7,0))</f>
        <v>Si</v>
      </c>
      <c r="J32" s="151">
        <f t="shared" si="1"/>
        <v>1</v>
      </c>
      <c r="K32" s="152">
        <f t="shared" si="2"/>
        <v>0.9285714285714286</v>
      </c>
    </row>
    <row r="33" spans="1:11" x14ac:dyDescent="0.25">
      <c r="A33" t="s">
        <v>219</v>
      </c>
      <c r="B33" t="s">
        <v>112</v>
      </c>
      <c r="C33" t="s">
        <v>220</v>
      </c>
      <c r="D33" t="s">
        <v>47</v>
      </c>
      <c r="E33" t="s">
        <v>122</v>
      </c>
      <c r="F33" t="str">
        <f>+VLOOKUP(A33,'Estado SCI'!$A$16:$I$59,9,0)</f>
        <v>Mantenimiento del control</v>
      </c>
      <c r="G33">
        <f>+VLOOKUP(A33,'Estado SCI'!$A$16:$L$59,12,0)</f>
        <v>80.412345599999995</v>
      </c>
      <c r="H33">
        <f t="shared" si="0"/>
        <v>33</v>
      </c>
      <c r="I33" t="str">
        <f>+IF(VLOOKUP(A33,'Estado SCI'!$A$16:$G$59,7,0)="","",VLOOKUP(A33,'Estado SCI'!$A$16:$G$59,7,0))</f>
        <v>Si</v>
      </c>
      <c r="J33" s="151">
        <f t="shared" si="1"/>
        <v>1</v>
      </c>
      <c r="K33" s="152">
        <f t="shared" si="2"/>
        <v>0.9285714285714286</v>
      </c>
    </row>
    <row r="34" spans="1:11" x14ac:dyDescent="0.25">
      <c r="A34" t="s">
        <v>221</v>
      </c>
      <c r="B34" t="s">
        <v>112</v>
      </c>
      <c r="C34" t="s">
        <v>220</v>
      </c>
      <c r="D34" t="s">
        <v>50</v>
      </c>
      <c r="E34" t="s">
        <v>124</v>
      </c>
      <c r="F34" t="str">
        <f>+VLOOKUP(A34,'Estado SCI'!$A$16:$I$59,9,0)</f>
        <v>Oportunidad de mejora</v>
      </c>
      <c r="G34">
        <f>+VLOOKUP(A34,'Estado SCI'!$A$16:$L$59,12,0)</f>
        <v>70.412345669999993</v>
      </c>
      <c r="H34">
        <f t="shared" si="0"/>
        <v>28</v>
      </c>
      <c r="I34" t="str">
        <f>+IF(VLOOKUP(A34,'Estado SCI'!$A$16:$G$59,7,0)="","",VLOOKUP(A34,'Estado SCI'!$A$16:$G$59,7,0))</f>
        <v>En proceso</v>
      </c>
      <c r="J34" s="151">
        <f t="shared" si="1"/>
        <v>0.5</v>
      </c>
      <c r="K34" s="152">
        <f t="shared" si="2"/>
        <v>0.9285714285714286</v>
      </c>
    </row>
    <row r="35" spans="1:11" x14ac:dyDescent="0.25">
      <c r="A35" t="s">
        <v>222</v>
      </c>
      <c r="B35" t="s">
        <v>112</v>
      </c>
      <c r="C35" t="s">
        <v>220</v>
      </c>
      <c r="D35" t="s">
        <v>52</v>
      </c>
      <c r="E35" t="s">
        <v>126</v>
      </c>
      <c r="F35" t="str">
        <f>+VLOOKUP(A35,'Estado SCI'!$A$16:$I$59,9,0)</f>
        <v>Mantenimiento del control</v>
      </c>
      <c r="G35">
        <f>+VLOOKUP(A35,'Estado SCI'!$A$16:$L$59,12,0)</f>
        <v>80.412345677999994</v>
      </c>
      <c r="H35">
        <f t="shared" si="0"/>
        <v>34</v>
      </c>
      <c r="I35" t="str">
        <f>+IF(VLOOKUP(A35,'Estado SCI'!$A$16:$G$59,7,0)="","",VLOOKUP(A35,'Estado SCI'!$A$16:$G$59,7,0))</f>
        <v>Si</v>
      </c>
      <c r="J35" s="151">
        <f t="shared" si="1"/>
        <v>1</v>
      </c>
      <c r="K35" s="152">
        <f t="shared" si="2"/>
        <v>0.9285714285714286</v>
      </c>
    </row>
    <row r="36" spans="1:11" x14ac:dyDescent="0.25">
      <c r="A36" t="s">
        <v>223</v>
      </c>
      <c r="B36" t="str">
        <f>+VLOOKUP(A36,'Estado SCI'!$A$16:$C$59,3,0)</f>
        <v>ACTIVIDADES DE MONITOREO</v>
      </c>
      <c r="C36" t="s">
        <v>220</v>
      </c>
      <c r="D36" t="s">
        <v>34</v>
      </c>
      <c r="E36" t="s">
        <v>131</v>
      </c>
      <c r="F36" t="str">
        <f>+VLOOKUP(A36,'Estado SCI'!$A$16:$I$59,9,0)</f>
        <v>Mantenimiento del control</v>
      </c>
      <c r="G36">
        <f>+VLOOKUP(A36,'Estado SCI'!$A$16:$L$59,12,0)</f>
        <v>120.851</v>
      </c>
      <c r="H36">
        <f t="shared" si="0"/>
        <v>39</v>
      </c>
      <c r="I36" t="str">
        <f>+IF(VLOOKUP(A36,'Estado SCI'!$A$16:$G$59,7,0)="","",VLOOKUP(A36,'Estado SCI'!$A$16:$G$59,7,0))</f>
        <v>Si</v>
      </c>
      <c r="J36" s="151">
        <f t="shared" si="1"/>
        <v>1</v>
      </c>
      <c r="K36" s="152">
        <f t="shared" si="2"/>
        <v>0.8</v>
      </c>
    </row>
    <row r="37" spans="1:11" x14ac:dyDescent="0.25">
      <c r="A37" t="s">
        <v>224</v>
      </c>
      <c r="B37" t="s">
        <v>129</v>
      </c>
      <c r="C37" t="s">
        <v>220</v>
      </c>
      <c r="D37" t="s">
        <v>44</v>
      </c>
      <c r="E37" t="s">
        <v>133</v>
      </c>
      <c r="F37" t="str">
        <f>+VLOOKUP(A37,'Estado SCI'!$A$16:$I$59,9,0)</f>
        <v>Oportunidad de mejora</v>
      </c>
      <c r="G37">
        <f>+VLOOKUP(A37,'Estado SCI'!$A$16:$L$59,12,0)</f>
        <v>100.85120000000001</v>
      </c>
      <c r="H37">
        <f t="shared" si="0"/>
        <v>35</v>
      </c>
      <c r="I37" t="str">
        <f>+IF(VLOOKUP(A37,'Estado SCI'!$A$16:$G$59,7,0)="","",VLOOKUP(A37,'Estado SCI'!$A$16:$G$59,7,0))</f>
        <v>En proceso</v>
      </c>
      <c r="J37" s="151">
        <f t="shared" si="1"/>
        <v>0.5</v>
      </c>
      <c r="K37" s="152">
        <f t="shared" si="2"/>
        <v>0.8</v>
      </c>
    </row>
    <row r="38" spans="1:11" x14ac:dyDescent="0.25">
      <c r="A38" t="s">
        <v>225</v>
      </c>
      <c r="B38" t="s">
        <v>129</v>
      </c>
      <c r="C38" t="s">
        <v>83</v>
      </c>
      <c r="D38" t="s">
        <v>50</v>
      </c>
      <c r="E38" t="s">
        <v>135</v>
      </c>
      <c r="F38" t="str">
        <f>+VLOOKUP(A38,'Estado SCI'!$A$16:$I$59,9,0)</f>
        <v>Oportunidad de mejora</v>
      </c>
      <c r="G38">
        <f>+VLOOKUP(A38,'Estado SCI'!$A$16:$L$59,12,0)</f>
        <v>100.85123</v>
      </c>
      <c r="H38">
        <f t="shared" si="0"/>
        <v>36</v>
      </c>
      <c r="I38" t="str">
        <f>+IF(VLOOKUP(A38,'Estado SCI'!$A$16:$G$59,7,0)="","",VLOOKUP(A38,'Estado SCI'!$A$16:$G$59,7,0))</f>
        <v>En proceso</v>
      </c>
      <c r="J38" s="151">
        <f t="shared" si="1"/>
        <v>0.5</v>
      </c>
      <c r="K38" s="152">
        <f t="shared" si="2"/>
        <v>0.8</v>
      </c>
    </row>
    <row r="39" spans="1:11" x14ac:dyDescent="0.25">
      <c r="A39" t="s">
        <v>226</v>
      </c>
      <c r="B39" t="s">
        <v>129</v>
      </c>
      <c r="C39" t="s">
        <v>83</v>
      </c>
      <c r="D39" t="s">
        <v>52</v>
      </c>
      <c r="E39" t="s">
        <v>137</v>
      </c>
      <c r="F39" t="str">
        <f>+VLOOKUP(A39,'Estado SCI'!$A$16:$I$59,9,0)</f>
        <v>Mantenimiento del control</v>
      </c>
      <c r="G39">
        <f>+VLOOKUP(A39,'Estado SCI'!$A$16:$L$59,12,0)</f>
        <v>120.85123400000001</v>
      </c>
      <c r="H39">
        <f t="shared" si="0"/>
        <v>40</v>
      </c>
      <c r="I39" t="str">
        <f>+IF(VLOOKUP(A39,'Estado SCI'!$A$16:$G$59,7,0)="","",VLOOKUP(A39,'Estado SCI'!$A$16:$G$59,7,0))</f>
        <v>Si</v>
      </c>
      <c r="J39" s="151">
        <f t="shared" si="1"/>
        <v>1</v>
      </c>
      <c r="K39" s="152">
        <f t="shared" si="2"/>
        <v>0.8</v>
      </c>
    </row>
    <row r="40" spans="1:11" x14ac:dyDescent="0.25">
      <c r="A40" t="s">
        <v>227</v>
      </c>
      <c r="B40" t="s">
        <v>129</v>
      </c>
      <c r="C40" t="s">
        <v>83</v>
      </c>
      <c r="D40" t="s">
        <v>55</v>
      </c>
      <c r="E40" t="s">
        <v>141</v>
      </c>
      <c r="F40" t="str">
        <f>+VLOOKUP(A40,'Estado SCI'!$A$16:$I$59,9,0)</f>
        <v>Mantenimiento del control</v>
      </c>
      <c r="G40">
        <f>+VLOOKUP(A40,'Estado SCI'!$A$16:$L$59,12,0)</f>
        <v>120.8512345</v>
      </c>
      <c r="H40">
        <f t="shared" si="0"/>
        <v>41</v>
      </c>
      <c r="I40" t="str">
        <f>+IF(VLOOKUP(A40,'Estado SCI'!$A$16:$G$59,7,0)="","",VLOOKUP(A40,'Estado SCI'!$A$16:$G$59,7,0))</f>
        <v>Si</v>
      </c>
      <c r="J40" s="151">
        <f t="shared" si="1"/>
        <v>1</v>
      </c>
      <c r="K40" s="152">
        <f t="shared" si="2"/>
        <v>0.8</v>
      </c>
    </row>
    <row r="41" spans="1:11" x14ac:dyDescent="0.25">
      <c r="A41" t="s">
        <v>228</v>
      </c>
      <c r="B41" t="s">
        <v>129</v>
      </c>
      <c r="C41" t="s">
        <v>83</v>
      </c>
      <c r="D41" t="s">
        <v>34</v>
      </c>
      <c r="E41" t="s">
        <v>145</v>
      </c>
      <c r="F41" t="str">
        <f>+VLOOKUP(A41,'Estado SCI'!$A$16:$I$59,9,0)</f>
        <v>Oportunidad de mejora</v>
      </c>
      <c r="G41">
        <f>+VLOOKUP(A41,'Estado SCI'!$A$16:$L$59,12,0)</f>
        <v>100.85123455999999</v>
      </c>
      <c r="H41">
        <f t="shared" si="0"/>
        <v>37</v>
      </c>
      <c r="I41" t="str">
        <f>+IF(VLOOKUP(A41,'Estado SCI'!$A$16:$G$59,7,0)="","",VLOOKUP(A41,'Estado SCI'!$A$16:$G$59,7,0))</f>
        <v>En proceso</v>
      </c>
      <c r="J41" s="151">
        <f t="shared" si="1"/>
        <v>0.5</v>
      </c>
      <c r="K41" s="152">
        <f t="shared" si="2"/>
        <v>0.8</v>
      </c>
    </row>
    <row r="42" spans="1:11" x14ac:dyDescent="0.25">
      <c r="A42" t="s">
        <v>229</v>
      </c>
      <c r="B42" t="s">
        <v>129</v>
      </c>
      <c r="C42" t="s">
        <v>91</v>
      </c>
      <c r="D42" t="s">
        <v>38</v>
      </c>
      <c r="E42" t="s">
        <v>147</v>
      </c>
      <c r="F42" t="str">
        <f>+VLOOKUP(A42,'Estado SCI'!$A$16:$I$59,9,0)</f>
        <v>Mantenimiento del control</v>
      </c>
      <c r="G42">
        <f>+VLOOKUP(A42,'Estado SCI'!$A$16:$L$59,12,0)</f>
        <v>120.85123456700001</v>
      </c>
      <c r="H42">
        <f t="shared" si="0"/>
        <v>42</v>
      </c>
      <c r="I42" t="str">
        <f>+IF(VLOOKUP(A42,'Estado SCI'!$A$16:$G$59,7,0)="","",VLOOKUP(A42,'Estado SCI'!$A$16:$G$59,7,0))</f>
        <v>Si</v>
      </c>
      <c r="J42" s="151">
        <f t="shared" si="1"/>
        <v>1</v>
      </c>
      <c r="K42" s="152">
        <f t="shared" si="2"/>
        <v>0.8</v>
      </c>
    </row>
    <row r="43" spans="1:11" x14ac:dyDescent="0.25">
      <c r="A43" t="s">
        <v>230</v>
      </c>
      <c r="B43" t="s">
        <v>129</v>
      </c>
      <c r="C43" t="s">
        <v>91</v>
      </c>
      <c r="D43" t="s">
        <v>41</v>
      </c>
      <c r="E43" t="s">
        <v>149</v>
      </c>
      <c r="F43" t="str">
        <f>+VLOOKUP(A43,'Estado SCI'!$A$16:$I$59,9,0)</f>
        <v>Oportunidad de mejora</v>
      </c>
      <c r="G43">
        <f>+VLOOKUP(A43,'Estado SCI'!$A$16:$L$59,12,0)</f>
        <v>100.85123456780001</v>
      </c>
      <c r="H43">
        <f t="shared" si="0"/>
        <v>38</v>
      </c>
      <c r="I43" t="str">
        <f>+IF(VLOOKUP(A43,'Estado SCI'!$A$16:$G$59,7,0)="","",VLOOKUP(A43,'Estado SCI'!$A$16:$G$59,7,0))</f>
        <v>En proceso</v>
      </c>
      <c r="J43" s="151">
        <f t="shared" si="1"/>
        <v>0.5</v>
      </c>
      <c r="K43" s="152">
        <f t="shared" si="2"/>
        <v>0.8</v>
      </c>
    </row>
    <row r="44" spans="1:11" x14ac:dyDescent="0.25">
      <c r="A44" t="s">
        <v>231</v>
      </c>
      <c r="B44" t="s">
        <v>129</v>
      </c>
      <c r="C44" t="s">
        <v>91</v>
      </c>
      <c r="D44" t="s">
        <v>44</v>
      </c>
      <c r="E44" t="s">
        <v>151</v>
      </c>
      <c r="F44" t="str">
        <f>+VLOOKUP(A44,'Estado SCI'!$A$16:$I$59,9,0)</f>
        <v>Mantenimiento del control</v>
      </c>
      <c r="G44">
        <f>+VLOOKUP(A44,'Estado SCI'!$A$16:$L$59,12,0)</f>
        <v>120.85123456789</v>
      </c>
      <c r="H44">
        <f t="shared" si="0"/>
        <v>43</v>
      </c>
      <c r="I44" t="str">
        <f>+IF(VLOOKUP(A44,'Estado SCI'!$A$16:$G$59,7,0)="","",VLOOKUP(A44,'Estado SCI'!$A$16:$G$59,7,0))</f>
        <v>Si</v>
      </c>
      <c r="J44" s="151">
        <f t="shared" si="1"/>
        <v>1</v>
      </c>
      <c r="K44" s="152">
        <f t="shared" si="2"/>
        <v>0.8</v>
      </c>
    </row>
    <row r="45" spans="1:11" x14ac:dyDescent="0.25">
      <c r="A45" t="s">
        <v>232</v>
      </c>
      <c r="B45" t="s">
        <v>129</v>
      </c>
      <c r="C45" t="s">
        <v>91</v>
      </c>
      <c r="D45" t="s">
        <v>47</v>
      </c>
      <c r="E45" t="s">
        <v>153</v>
      </c>
      <c r="F45" t="str">
        <f>+VLOOKUP(A45,'Estado SCI'!$A$16:$I$59,9,0)</f>
        <v>Mantenimiento del control</v>
      </c>
      <c r="G45">
        <f>+VLOOKUP(A45,'Estado SCI'!$A$16:$L$59,12,0)</f>
        <v>120.851234567891</v>
      </c>
      <c r="H45">
        <f t="shared" si="0"/>
        <v>44</v>
      </c>
      <c r="I45" t="str">
        <f>+IF(VLOOKUP(A45,'Estado SCI'!$A$16:$G$59,7,0)="","",VLOOKUP(A45,'Estado SCI'!$A$16:$G$59,7,0))</f>
        <v>Si</v>
      </c>
      <c r="J45" s="151">
        <f t="shared" si="1"/>
        <v>1</v>
      </c>
      <c r="K45" s="152">
        <f t="shared" si="2"/>
        <v>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Estado SCI</vt:lpstr>
      <vt:lpstr>Análisis Resultados</vt:lpstr>
      <vt:lpstr>Conclusión</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modified xsi:type="dcterms:W3CDTF">2026-06-24T15:58:51Z</dcterms:modified>
</cp:coreProperties>
</file>